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т.33" sheetId="1" r:id="rId1"/>
    <sheet name="Лист2" sheetId="2" r:id="rId2"/>
    <sheet name="Лист3" sheetId="3" r:id="rId3"/>
  </sheets>
  <definedNames>
    <definedName name="_xlnm.Print_Titles" localSheetId="0">т.33!$4:$8</definedName>
  </definedNames>
  <calcPr calcId="144525"/>
</workbook>
</file>

<file path=xl/calcChain.xml><?xml version="1.0" encoding="utf-8"?>
<calcChain xmlns="http://schemas.openxmlformats.org/spreadsheetml/2006/main">
  <c r="H81" i="1" l="1"/>
  <c r="H80" i="1"/>
  <c r="H77" i="1"/>
  <c r="H76" i="1"/>
  <c r="H75" i="1"/>
  <c r="H72" i="1"/>
  <c r="H71" i="1"/>
  <c r="H70" i="1"/>
  <c r="H66" i="1"/>
  <c r="H65" i="1"/>
  <c r="H62" i="1"/>
  <c r="H61" i="1"/>
  <c r="H60" i="1"/>
  <c r="H56" i="1"/>
  <c r="H36" i="1"/>
  <c r="H35" i="1"/>
  <c r="H55" i="1"/>
  <c r="H51" i="1"/>
  <c r="H50" i="1"/>
  <c r="H52" i="1"/>
  <c r="H47" i="1"/>
  <c r="H46" i="1"/>
  <c r="H45" i="1"/>
  <c r="H41" i="1" l="1"/>
  <c r="H40" i="1"/>
  <c r="H31" i="1"/>
  <c r="H30" i="1"/>
  <c r="H27" i="1"/>
  <c r="H26" i="1"/>
  <c r="H25" i="1"/>
  <c r="H11" i="1"/>
  <c r="G80" i="1"/>
  <c r="G81" i="1"/>
  <c r="G78" i="1"/>
  <c r="G76" i="1"/>
  <c r="G75" i="1"/>
  <c r="G73" i="1"/>
  <c r="G72" i="1"/>
  <c r="G71" i="1"/>
  <c r="G70" i="1"/>
  <c r="G67" i="1"/>
  <c r="G66" i="1"/>
  <c r="G65" i="1"/>
  <c r="G62" i="1"/>
  <c r="G61" i="1"/>
  <c r="G60" i="1"/>
  <c r="G58" i="1"/>
  <c r="G57" i="1"/>
  <c r="G56" i="1"/>
  <c r="G55" i="1"/>
  <c r="G53" i="1"/>
  <c r="G52" i="1"/>
  <c r="G50" i="1"/>
  <c r="G51" i="1"/>
  <c r="G46" i="1"/>
  <c r="G45" i="1"/>
  <c r="G41" i="1"/>
  <c r="G40" i="1"/>
  <c r="G37" i="1"/>
  <c r="G36" i="1"/>
  <c r="G35" i="1"/>
  <c r="G31" i="1"/>
  <c r="G30" i="1"/>
  <c r="G27" i="1"/>
  <c r="G26" i="1"/>
  <c r="G25" i="1"/>
  <c r="G15" i="1"/>
  <c r="G11" i="1"/>
  <c r="G12" i="1"/>
  <c r="G14" i="1"/>
  <c r="F81" i="1"/>
  <c r="F80" i="1"/>
  <c r="F76" i="1"/>
  <c r="F75" i="1"/>
  <c r="F73" i="1"/>
  <c r="F72" i="1"/>
  <c r="F71" i="1"/>
  <c r="F70" i="1"/>
  <c r="F67" i="1"/>
  <c r="F66" i="1"/>
  <c r="F65" i="1"/>
  <c r="F62" i="1"/>
  <c r="F61" i="1"/>
  <c r="F60" i="1"/>
  <c r="F56" i="1"/>
  <c r="F55" i="1"/>
  <c r="F53" i="1"/>
  <c r="F52" i="1"/>
  <c r="F51" i="1"/>
  <c r="F50" i="1"/>
  <c r="F47" i="1"/>
  <c r="F46" i="1"/>
  <c r="F45" i="1"/>
  <c r="F41" i="1"/>
  <c r="F40" i="1"/>
  <c r="F37" i="1"/>
  <c r="F36" i="1"/>
  <c r="F35" i="1"/>
  <c r="F31" i="1"/>
  <c r="F30" i="1"/>
  <c r="F27" i="1"/>
  <c r="F26" i="1"/>
  <c r="F25" i="1"/>
  <c r="F12" i="1"/>
  <c r="F11" i="1"/>
</calcChain>
</file>

<file path=xl/sharedStrings.xml><?xml version="1.0" encoding="utf-8"?>
<sst xmlns="http://schemas.openxmlformats.org/spreadsheetml/2006/main" count="146" uniqueCount="90">
  <si>
    <t>Забайкальский край</t>
  </si>
  <si>
    <t>Все респонденты</t>
  </si>
  <si>
    <t>А</t>
  </si>
  <si>
    <t>Б</t>
  </si>
  <si>
    <t>не определено</t>
  </si>
  <si>
    <t>в том числе</t>
  </si>
  <si>
    <t>01</t>
  </si>
  <si>
    <t>02</t>
  </si>
  <si>
    <t>не испытывали затруднений при поступлении в эту образовательную организацию</t>
  </si>
  <si>
    <t>03</t>
  </si>
  <si>
    <t>испытывали затруднения при поступлении в эту образовательную организацию</t>
  </si>
  <si>
    <t>04</t>
  </si>
  <si>
    <t>пришлось поступить на платное отделение</t>
  </si>
  <si>
    <t>05</t>
  </si>
  <si>
    <t>были другие значительные материальные затраты</t>
  </si>
  <si>
    <t>06</t>
  </si>
  <si>
    <t>были другие затруднения</t>
  </si>
  <si>
    <t>07</t>
  </si>
  <si>
    <t>08</t>
  </si>
  <si>
    <t>средняя продолжительность обучения респондента в этой профессиональной образовательной организации (лет)</t>
  </si>
  <si>
    <t>в том числе, оценившие работу образовательной организации</t>
  </si>
  <si>
    <t>работа образовательной организации в целом</t>
  </si>
  <si>
    <t>совершенно не удовлетворены</t>
  </si>
  <si>
    <t>скорее не удовлетворены</t>
  </si>
  <si>
    <t>скорее удовлетворены</t>
  </si>
  <si>
    <t>полностью удовлетворены</t>
  </si>
  <si>
    <t xml:space="preserve">не определено </t>
  </si>
  <si>
    <t>организация учебного процесса (количество дней и часов обучения, обеспеченность учебными пособиями, разнообразие и качество оборудования для обучения, состояние библиотеки)</t>
  </si>
  <si>
    <t>не совсем удовлетворены</t>
  </si>
  <si>
    <t>09</t>
  </si>
  <si>
    <t>10</t>
  </si>
  <si>
    <t>качество обучения (регулярность занятий согласно расписанию, профессиональная подготовка преподавателей, разнообразие дополнительных занятий)</t>
  </si>
  <si>
    <t>11</t>
  </si>
  <si>
    <t>12</t>
  </si>
  <si>
    <t>13</t>
  </si>
  <si>
    <t>14</t>
  </si>
  <si>
    <t>качество теоретической подготовки к профессиональной деятельности</t>
  </si>
  <si>
    <t>15</t>
  </si>
  <si>
    <t>16</t>
  </si>
  <si>
    <t>17</t>
  </si>
  <si>
    <t>18</t>
  </si>
  <si>
    <t>качество практической подготовки к профессиональной деятельности</t>
  </si>
  <si>
    <t>19</t>
  </si>
  <si>
    <t>20</t>
  </si>
  <si>
    <t>21</t>
  </si>
  <si>
    <t>22</t>
  </si>
  <si>
    <t xml:space="preserve">регулярность и порядок организации внеучебных мероприятий </t>
  </si>
  <si>
    <t>23</t>
  </si>
  <si>
    <t>24</t>
  </si>
  <si>
    <t>25</t>
  </si>
  <si>
    <t>26</t>
  </si>
  <si>
    <t>организация медицинского контроля и медицинской помощи</t>
  </si>
  <si>
    <t>27</t>
  </si>
  <si>
    <t>28</t>
  </si>
  <si>
    <t>29</t>
  </si>
  <si>
    <t>30</t>
  </si>
  <si>
    <t>качество питания</t>
  </si>
  <si>
    <t>31</t>
  </si>
  <si>
    <t>32</t>
  </si>
  <si>
    <t>33</t>
  </si>
  <si>
    <t>34</t>
  </si>
  <si>
    <t>комфортность пребывания в образовательной организации (чистота помещений, исправность мебели, температура воздуха, гигиенические удобства)</t>
  </si>
  <si>
    <t>35</t>
  </si>
  <si>
    <t>36</t>
  </si>
  <si>
    <t>37</t>
  </si>
  <si>
    <t>38</t>
  </si>
  <si>
    <t>условия пребывания для лиц с ограниченными возможностями</t>
  </si>
  <si>
    <t>39</t>
  </si>
  <si>
    <t>40</t>
  </si>
  <si>
    <t>41</t>
  </si>
  <si>
    <t>42</t>
  </si>
  <si>
    <t>наличие и состояние мест для занятий спортом</t>
  </si>
  <si>
    <t>43</t>
  </si>
  <si>
    <t>44</t>
  </si>
  <si>
    <t>45</t>
  </si>
  <si>
    <t>46</t>
  </si>
  <si>
    <t>безопасность пребывания в образовательной организации и на ее территории (состояние здания, благоустройство и охрана территории)</t>
  </si>
  <si>
    <t>47</t>
  </si>
  <si>
    <t>48</t>
  </si>
  <si>
    <t>49</t>
  </si>
  <si>
    <t>50</t>
  </si>
  <si>
    <t>УДОВЛЕТВОРЕННОСТЬ РАБОТОЙ ОБРАЗОВАТЕЛЬНЫХ ОРГАНИЗАЦИЙ ПРОФЕССИОНАЛЬНОГО/ВЫСШЕГО ОБРАЗОВАНИЯ, НАЛИЧИЕ ТРУДНОСТЕЙ ПРИ ПОСТУПЛЕНИИ</t>
  </si>
  <si>
    <t>2015 год</t>
  </si>
  <si>
    <t>2017 год</t>
  </si>
  <si>
    <t>В городской местности - всего</t>
  </si>
  <si>
    <t>В сельской местности - всего</t>
  </si>
  <si>
    <t>в том числе:</t>
  </si>
  <si>
    <t>в процентах</t>
  </si>
  <si>
    <t>Лица в возрасте до 30 лет, обучавшиеся в 2014/2015  и 2016/2017 учебном году, в профессиональной образовательной организации или организации высшего образования – всего</t>
  </si>
  <si>
    <r>
      <t>Лица в возрасте до 30 лет, обучавшиеся в 2014/2015 и 2016/2017 учебном году, в профессиональной образовательной организации или организации высшего образования – всего</t>
    </r>
    <r>
      <rPr>
        <i/>
        <sz val="8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</si>
</sst>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#\ 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Font="1"/>
    <xf numFmtId="0" fontId="7" fillId="0" borderId="0" xfId="1" applyFont="1"/>
    <xf numFmtId="49" fontId="2" fillId="0" borderId="0" xfId="1" applyNumberFormat="1" applyFont="1" applyAlignment="1">
      <alignment horizontal="left"/>
    </xf>
    <xf numFmtId="0" fontId="2" fillId="0" borderId="0" xfId="1" applyFont="1"/>
    <xf numFmtId="164" fontId="8" fillId="0" borderId="4" xfId="1" applyNumberFormat="1" applyFont="1" applyBorder="1" applyAlignment="1">
      <alignment horizontal="right"/>
    </xf>
    <xf numFmtId="0" fontId="8" fillId="0" borderId="8" xfId="1" applyFont="1" applyBorder="1" applyAlignment="1">
      <alignment horizontal="right"/>
    </xf>
    <xf numFmtId="164" fontId="8" fillId="0" borderId="8" xfId="1" applyNumberFormat="1" applyFont="1" applyBorder="1" applyAlignment="1">
      <alignment horizontal="right"/>
    </xf>
    <xf numFmtId="1" fontId="9" fillId="0" borderId="0" xfId="1" applyNumberFormat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right" vertical="center" wrapText="1"/>
    </xf>
    <xf numFmtId="49" fontId="6" fillId="0" borderId="0" xfId="1" applyNumberFormat="1" applyFont="1" applyBorder="1" applyAlignment="1">
      <alignment horizontal="left" vertical="center" wrapText="1"/>
    </xf>
    <xf numFmtId="49" fontId="6" fillId="0" borderId="7" xfId="1" applyNumberFormat="1" applyFont="1" applyBorder="1" applyAlignment="1">
      <alignment horizontal="right" vertical="center" wrapText="1"/>
    </xf>
    <xf numFmtId="49" fontId="6" fillId="0" borderId="7" xfId="1" applyNumberFormat="1" applyFont="1" applyBorder="1" applyAlignment="1">
      <alignment horizontal="left" vertical="center" wrapText="1" indent="3"/>
    </xf>
    <xf numFmtId="49" fontId="6" fillId="0" borderId="7" xfId="1" applyNumberFormat="1" applyFont="1" applyBorder="1" applyAlignment="1">
      <alignment horizontal="left" vertical="center" wrapText="1" indent="1"/>
    </xf>
    <xf numFmtId="49" fontId="6" fillId="0" borderId="7" xfId="1" applyNumberFormat="1" applyFont="1" applyBorder="1" applyAlignment="1">
      <alignment horizontal="left" vertical="center" wrapText="1" indent="4"/>
    </xf>
    <xf numFmtId="49" fontId="6" fillId="0" borderId="7" xfId="1" applyNumberFormat="1" applyFont="1" applyBorder="1" applyAlignment="1">
      <alignment horizontal="left" vertical="center" wrapText="1" indent="2"/>
    </xf>
    <xf numFmtId="49" fontId="6" fillId="0" borderId="7" xfId="1" applyNumberFormat="1" applyFont="1" applyBorder="1" applyAlignment="1">
      <alignment horizontal="left" vertical="center" wrapText="1"/>
    </xf>
    <xf numFmtId="49" fontId="10" fillId="0" borderId="7" xfId="1" applyNumberFormat="1" applyFont="1" applyBorder="1" applyAlignment="1">
      <alignment horizontal="left" vertical="center" wrapText="1" indent="2"/>
    </xf>
    <xf numFmtId="49" fontId="6" fillId="0" borderId="0" xfId="1" applyNumberFormat="1" applyFont="1" applyAlignment="1">
      <alignment horizontal="left" vertical="center" wrapText="1"/>
    </xf>
    <xf numFmtId="49" fontId="6" fillId="0" borderId="0" xfId="1" applyNumberFormat="1" applyFont="1" applyAlignment="1">
      <alignment horizontal="left" vertical="center" wrapText="1" indent="5"/>
    </xf>
    <xf numFmtId="49" fontId="11" fillId="0" borderId="0" xfId="1" applyNumberFormat="1" applyFont="1" applyAlignment="1">
      <alignment horizontal="left" vertical="center" wrapText="1" indent="1"/>
    </xf>
    <xf numFmtId="49" fontId="6" fillId="0" borderId="0" xfId="1" applyNumberFormat="1" applyFont="1" applyAlignment="1">
      <alignment horizontal="left" vertical="center" wrapText="1" indent="3"/>
    </xf>
    <xf numFmtId="0" fontId="3" fillId="0" borderId="0" xfId="1" applyFont="1" applyFill="1"/>
    <xf numFmtId="1" fontId="8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8" fillId="0" borderId="11" xfId="1" applyFont="1" applyBorder="1" applyAlignment="1">
      <alignment horizontal="right"/>
    </xf>
    <xf numFmtId="0" fontId="7" fillId="0" borderId="8" xfId="1" applyFont="1" applyBorder="1"/>
    <xf numFmtId="0" fontId="15" fillId="0" borderId="0" xfId="1" applyFont="1"/>
    <xf numFmtId="0" fontId="8" fillId="0" borderId="11" xfId="1" applyFont="1" applyFill="1" applyBorder="1" applyAlignment="1">
      <alignment horizontal="right"/>
    </xf>
    <xf numFmtId="0" fontId="14" fillId="0" borderId="5" xfId="0" applyFont="1" applyBorder="1" applyAlignment="1">
      <alignment horizontal="center"/>
    </xf>
    <xf numFmtId="0" fontId="14" fillId="0" borderId="9" xfId="0" applyFont="1" applyBorder="1"/>
    <xf numFmtId="0" fontId="8" fillId="0" borderId="4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vertical="center" wrapText="1"/>
    </xf>
    <xf numFmtId="1" fontId="12" fillId="0" borderId="5" xfId="1" applyNumberFormat="1" applyFont="1" applyBorder="1" applyAlignment="1">
      <alignment horizontal="center" vertical="center" wrapText="1"/>
    </xf>
    <xf numFmtId="0" fontId="13" fillId="0" borderId="6" xfId="0" applyFont="1" applyBorder="1" applyAlignment="1"/>
    <xf numFmtId="0" fontId="13" fillId="0" borderId="9" xfId="0" applyFont="1" applyBorder="1" applyAlignment="1"/>
    <xf numFmtId="1" fontId="5" fillId="0" borderId="0" xfId="1" applyNumberFormat="1" applyFont="1" applyBorder="1" applyAlignment="1">
      <alignment horizontal="left" vertical="center" wrapText="1"/>
    </xf>
    <xf numFmtId="1" fontId="0" fillId="0" borderId="4" xfId="1" applyNumberFormat="1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4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A2" sqref="A2:B2"/>
    </sheetView>
  </sheetViews>
  <sheetFormatPr defaultColWidth="9.140625" defaultRowHeight="15" x14ac:dyDescent="0.25"/>
  <cols>
    <col min="1" max="1" width="4.28515625" style="1" customWidth="1"/>
    <col min="2" max="2" width="43.7109375" style="4" customWidth="1"/>
    <col min="3" max="3" width="11.28515625" style="5" customWidth="1"/>
    <col min="4" max="4" width="11.7109375" style="5" customWidth="1"/>
    <col min="5" max="5" width="9.7109375" style="5" customWidth="1"/>
    <col min="6" max="6" width="12.7109375" style="5" customWidth="1"/>
    <col min="7" max="7" width="11.7109375" style="2" customWidth="1"/>
    <col min="8" max="8" width="12.7109375" style="2" customWidth="1"/>
  </cols>
  <sheetData>
    <row r="1" spans="1:8" ht="40.5" customHeight="1" x14ac:dyDescent="0.25">
      <c r="A1" s="38" t="s">
        <v>81</v>
      </c>
      <c r="B1" s="38"/>
      <c r="C1" s="38"/>
      <c r="D1" s="38"/>
      <c r="E1" s="38"/>
      <c r="F1" s="38"/>
      <c r="G1" s="38"/>
      <c r="H1" s="38"/>
    </row>
    <row r="2" spans="1:8" ht="15.75" customHeight="1" x14ac:dyDescent="0.25">
      <c r="A2" s="42"/>
      <c r="B2" s="42"/>
      <c r="C2" s="38" t="s">
        <v>0</v>
      </c>
      <c r="D2" s="49"/>
      <c r="E2" s="49"/>
      <c r="F2" s="9"/>
      <c r="G2" s="9"/>
      <c r="H2" s="10"/>
    </row>
    <row r="3" spans="1:8" ht="18" customHeight="1" x14ac:dyDescent="0.25">
      <c r="A3" s="42"/>
      <c r="B3" s="42"/>
      <c r="C3" s="9"/>
      <c r="D3" s="9"/>
      <c r="E3" s="9"/>
      <c r="F3" s="9"/>
      <c r="G3" s="9"/>
      <c r="H3" s="10" t="s">
        <v>87</v>
      </c>
    </row>
    <row r="4" spans="1:8" ht="15.75" customHeight="1" x14ac:dyDescent="0.25">
      <c r="A4" s="43"/>
      <c r="B4" s="43"/>
      <c r="C4" s="39" t="s">
        <v>82</v>
      </c>
      <c r="D4" s="40"/>
      <c r="E4" s="41"/>
      <c r="F4" s="39" t="s">
        <v>83</v>
      </c>
      <c r="G4" s="40"/>
      <c r="H4" s="41"/>
    </row>
    <row r="5" spans="1:8" ht="10.5" customHeight="1" x14ac:dyDescent="0.25">
      <c r="A5" s="44"/>
      <c r="B5" s="44"/>
      <c r="C5" s="46" t="s">
        <v>1</v>
      </c>
      <c r="D5" s="34" t="s">
        <v>86</v>
      </c>
      <c r="E5" s="35"/>
      <c r="F5" s="46" t="s">
        <v>1</v>
      </c>
      <c r="G5" s="34" t="s">
        <v>86</v>
      </c>
      <c r="H5" s="35"/>
    </row>
    <row r="6" spans="1:8" ht="37.5" customHeight="1" x14ac:dyDescent="0.25">
      <c r="A6" s="44"/>
      <c r="B6" s="44"/>
      <c r="C6" s="47"/>
      <c r="D6" s="36" t="s">
        <v>84</v>
      </c>
      <c r="E6" s="36" t="s">
        <v>85</v>
      </c>
      <c r="F6" s="47"/>
      <c r="G6" s="36" t="s">
        <v>84</v>
      </c>
      <c r="H6" s="36" t="s">
        <v>85</v>
      </c>
    </row>
    <row r="7" spans="1:8" ht="6" customHeight="1" x14ac:dyDescent="0.25">
      <c r="A7" s="45"/>
      <c r="B7" s="45"/>
      <c r="C7" s="48"/>
      <c r="D7" s="37"/>
      <c r="E7" s="37"/>
      <c r="F7" s="48"/>
      <c r="G7" s="37"/>
      <c r="H7" s="37"/>
    </row>
    <row r="8" spans="1:8" ht="15.75" customHeight="1" x14ac:dyDescent="0.25">
      <c r="A8" s="25" t="s">
        <v>2</v>
      </c>
      <c r="B8" s="26" t="s">
        <v>3</v>
      </c>
      <c r="C8" s="27">
        <v>1</v>
      </c>
      <c r="D8" s="27"/>
      <c r="E8" s="27"/>
      <c r="F8" s="27">
        <v>2</v>
      </c>
      <c r="G8" s="27">
        <v>3</v>
      </c>
      <c r="H8" s="27">
        <v>4</v>
      </c>
    </row>
    <row r="9" spans="1:8" s="3" customFormat="1" ht="45" x14ac:dyDescent="0.2">
      <c r="A9" s="11" t="s">
        <v>6</v>
      </c>
      <c r="B9" s="12" t="s">
        <v>88</v>
      </c>
      <c r="C9" s="6">
        <v>100</v>
      </c>
      <c r="D9" s="6">
        <v>100</v>
      </c>
      <c r="E9" s="6">
        <v>100</v>
      </c>
      <c r="F9" s="6">
        <v>100</v>
      </c>
      <c r="G9" s="6">
        <v>100</v>
      </c>
      <c r="H9" s="6">
        <v>100</v>
      </c>
    </row>
    <row r="10" spans="1:8" s="3" customFormat="1" ht="11.25" x14ac:dyDescent="0.2">
      <c r="A10" s="13"/>
      <c r="B10" s="14" t="s">
        <v>5</v>
      </c>
      <c r="C10" s="7"/>
      <c r="D10" s="7"/>
      <c r="E10" s="7"/>
      <c r="F10" s="7"/>
      <c r="G10" s="7"/>
      <c r="H10" s="7"/>
    </row>
    <row r="11" spans="1:8" s="3" customFormat="1" ht="22.5" x14ac:dyDescent="0.2">
      <c r="A11" s="13" t="s">
        <v>7</v>
      </c>
      <c r="B11" s="15" t="s">
        <v>8</v>
      </c>
      <c r="C11" s="8">
        <v>66.431158607882196</v>
      </c>
      <c r="D11" s="8">
        <v>66.838425263074797</v>
      </c>
      <c r="E11" s="8">
        <v>63.274551990827298</v>
      </c>
      <c r="F11" s="8">
        <f>42*100/57</f>
        <v>73.684210526315795</v>
      </c>
      <c r="G11" s="8">
        <f>23*100/37</f>
        <v>62.162162162162161</v>
      </c>
      <c r="H11" s="8">
        <f>19*100/20</f>
        <v>95</v>
      </c>
    </row>
    <row r="12" spans="1:8" s="3" customFormat="1" ht="22.5" x14ac:dyDescent="0.2">
      <c r="A12" s="13" t="s">
        <v>9</v>
      </c>
      <c r="B12" s="15" t="s">
        <v>10</v>
      </c>
      <c r="C12" s="8">
        <v>33.568841392117797</v>
      </c>
      <c r="D12" s="8">
        <v>33.161574736925203</v>
      </c>
      <c r="E12" s="8">
        <v>36.725448009172702</v>
      </c>
      <c r="F12" s="8">
        <f>11*100/57</f>
        <v>19.298245614035089</v>
      </c>
      <c r="G12" s="8">
        <f>11*100/37</f>
        <v>29.72972972972973</v>
      </c>
      <c r="H12" s="8">
        <v>0</v>
      </c>
    </row>
    <row r="13" spans="1:8" s="3" customFormat="1" ht="11.25" x14ac:dyDescent="0.2">
      <c r="A13" s="13"/>
      <c r="B13" s="16" t="s">
        <v>5</v>
      </c>
      <c r="C13" s="7"/>
      <c r="D13" s="7"/>
      <c r="E13" s="7"/>
      <c r="F13" s="31"/>
      <c r="H13" s="7"/>
    </row>
    <row r="14" spans="1:8" s="3" customFormat="1" ht="11.25" x14ac:dyDescent="0.2">
      <c r="A14" s="13" t="s">
        <v>11</v>
      </c>
      <c r="B14" s="17" t="s">
        <v>12</v>
      </c>
      <c r="C14" s="8">
        <v>17.707935807667301</v>
      </c>
      <c r="D14" s="8">
        <v>17.816497090322699</v>
      </c>
      <c r="E14" s="8">
        <v>18.597339749868201</v>
      </c>
      <c r="F14" s="8">
        <v>1.7</v>
      </c>
      <c r="G14" s="8">
        <f>1*100/37</f>
        <v>2.7027027027027026</v>
      </c>
      <c r="H14" s="8">
        <v>0</v>
      </c>
    </row>
    <row r="15" spans="1:8" s="3" customFormat="1" ht="11.25" x14ac:dyDescent="0.2">
      <c r="A15" s="13" t="s">
        <v>13</v>
      </c>
      <c r="B15" s="17" t="s">
        <v>14</v>
      </c>
      <c r="C15" s="8">
        <v>0.60933011750291899</v>
      </c>
      <c r="D15" s="8">
        <v>0</v>
      </c>
      <c r="E15" s="8">
        <v>0.73955755473725104</v>
      </c>
      <c r="F15" s="8">
        <v>5.3</v>
      </c>
      <c r="G15" s="8">
        <f>2*100/37</f>
        <v>5.4054054054054053</v>
      </c>
      <c r="H15" s="8">
        <v>5</v>
      </c>
    </row>
    <row r="16" spans="1:8" s="3" customFormat="1" ht="11.25" x14ac:dyDescent="0.2">
      <c r="A16" s="13" t="s">
        <v>15</v>
      </c>
      <c r="B16" s="17" t="s">
        <v>16</v>
      </c>
      <c r="C16" s="8">
        <v>15.2515754669476</v>
      </c>
      <c r="D16" s="8">
        <v>15.345077646602499</v>
      </c>
      <c r="E16" s="8">
        <v>17.388550704567201</v>
      </c>
      <c r="F16" s="8">
        <v>0</v>
      </c>
      <c r="G16" s="8">
        <v>0</v>
      </c>
      <c r="H16" s="8">
        <v>0</v>
      </c>
    </row>
    <row r="17" spans="1:8" s="3" customFormat="1" ht="11.25" x14ac:dyDescent="0.2">
      <c r="A17" s="13" t="s">
        <v>17</v>
      </c>
      <c r="B17" s="15" t="s">
        <v>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s="3" customFormat="1" ht="11.25" x14ac:dyDescent="0.2">
      <c r="A18" s="13"/>
      <c r="B18" s="18"/>
      <c r="C18" s="7"/>
      <c r="D18" s="7"/>
      <c r="E18" s="7"/>
      <c r="F18" s="8"/>
      <c r="G18" s="7"/>
      <c r="H18" s="7"/>
    </row>
    <row r="19" spans="1:8" s="3" customFormat="1" ht="33.75" x14ac:dyDescent="0.25">
      <c r="A19" s="13" t="s">
        <v>18</v>
      </c>
      <c r="B19" s="19" t="s">
        <v>19</v>
      </c>
      <c r="C19" s="8">
        <v>3.0898270000000001</v>
      </c>
      <c r="D19" s="8">
        <v>3.0965090000000002</v>
      </c>
      <c r="E19" s="8">
        <v>2.9663170000000001</v>
      </c>
      <c r="F19" s="8">
        <v>2.2000000000000002</v>
      </c>
      <c r="G19" s="8">
        <v>2.1</v>
      </c>
      <c r="H19" s="8">
        <v>2.5</v>
      </c>
    </row>
    <row r="20" spans="1:8" s="3" customFormat="1" ht="11.25" x14ac:dyDescent="0.25">
      <c r="A20" s="13"/>
      <c r="B20" s="20"/>
      <c r="C20" s="7"/>
      <c r="D20" s="7"/>
      <c r="E20" s="7"/>
      <c r="F20" s="7"/>
      <c r="G20" s="7"/>
      <c r="H20" s="7"/>
    </row>
    <row r="21" spans="1:8" s="3" customFormat="1" ht="45" x14ac:dyDescent="0.25">
      <c r="A21" s="13" t="s">
        <v>6</v>
      </c>
      <c r="B21" s="20" t="s">
        <v>89</v>
      </c>
      <c r="C21" s="8">
        <v>100</v>
      </c>
      <c r="D21" s="8">
        <v>100</v>
      </c>
      <c r="E21" s="8">
        <v>100</v>
      </c>
      <c r="F21" s="8">
        <v>100</v>
      </c>
      <c r="G21" s="8">
        <v>100</v>
      </c>
      <c r="H21" s="8">
        <v>100</v>
      </c>
    </row>
    <row r="22" spans="1:8" s="3" customFormat="1" ht="22.5" x14ac:dyDescent="0.2">
      <c r="A22" s="13"/>
      <c r="B22" s="21" t="s">
        <v>20</v>
      </c>
      <c r="C22" s="7"/>
      <c r="D22" s="7"/>
      <c r="E22" s="7"/>
      <c r="F22" s="7"/>
      <c r="G22" s="7"/>
      <c r="H22" s="7"/>
    </row>
    <row r="23" spans="1:8" s="3" customFormat="1" ht="11.25" x14ac:dyDescent="0.25">
      <c r="A23" s="13"/>
      <c r="B23" s="22" t="s">
        <v>21</v>
      </c>
      <c r="C23" s="7"/>
      <c r="D23" s="7"/>
      <c r="E23" s="7"/>
      <c r="F23" s="7"/>
      <c r="G23" s="7"/>
      <c r="H23" s="7"/>
    </row>
    <row r="24" spans="1:8" s="3" customFormat="1" ht="11.25" x14ac:dyDescent="0.2">
      <c r="A24" s="13" t="s">
        <v>7</v>
      </c>
      <c r="B24" s="23" t="s">
        <v>22</v>
      </c>
      <c r="C24" s="8">
        <v>1.1439547921818001</v>
      </c>
      <c r="D24" s="8">
        <v>1.1509679867680001</v>
      </c>
      <c r="E24" s="8">
        <v>1.3884434472121501</v>
      </c>
      <c r="F24" s="8">
        <v>0</v>
      </c>
      <c r="G24" s="8">
        <v>0</v>
      </c>
      <c r="H24" s="8">
        <v>0</v>
      </c>
    </row>
    <row r="25" spans="1:8" s="3" customFormat="1" ht="11.25" x14ac:dyDescent="0.2">
      <c r="A25" s="13" t="s">
        <v>9</v>
      </c>
      <c r="B25" s="23" t="s">
        <v>23</v>
      </c>
      <c r="C25" s="8">
        <v>3.9774699229575501</v>
      </c>
      <c r="D25" s="8">
        <v>4.0018544272413603</v>
      </c>
      <c r="E25" s="8">
        <v>2.1010304179626602</v>
      </c>
      <c r="F25" s="8">
        <f t="shared" ref="F25" si="0">3*100/57</f>
        <v>5.2631578947368425</v>
      </c>
      <c r="G25" s="8">
        <f>2*100/37</f>
        <v>5.4054054054054053</v>
      </c>
      <c r="H25" s="8">
        <f>1*100/20</f>
        <v>5</v>
      </c>
    </row>
    <row r="26" spans="1:8" s="3" customFormat="1" ht="11.25" x14ac:dyDescent="0.2">
      <c r="A26" s="13" t="s">
        <v>11</v>
      </c>
      <c r="B26" s="23" t="s">
        <v>24</v>
      </c>
      <c r="C26" s="8">
        <v>47.006257538969798</v>
      </c>
      <c r="D26" s="8">
        <v>46.681371074688201</v>
      </c>
      <c r="E26" s="8">
        <v>45.1885854826347</v>
      </c>
      <c r="F26" s="8">
        <f>33*100/57</f>
        <v>57.89473684210526</v>
      </c>
      <c r="G26" s="8">
        <f>22*100/37</f>
        <v>59.45945945945946</v>
      </c>
      <c r="H26" s="8">
        <f>11*100/20</f>
        <v>55</v>
      </c>
    </row>
    <row r="27" spans="1:8" s="3" customFormat="1" ht="11.25" x14ac:dyDescent="0.2">
      <c r="A27" s="13" t="s">
        <v>13</v>
      </c>
      <c r="B27" s="23" t="s">
        <v>25</v>
      </c>
      <c r="C27" s="8">
        <v>47.872317745890903</v>
      </c>
      <c r="D27" s="8">
        <v>48.165806511302399</v>
      </c>
      <c r="E27" s="8">
        <v>51.321940652190499</v>
      </c>
      <c r="F27" s="8">
        <f>21*100/57</f>
        <v>36.842105263157897</v>
      </c>
      <c r="G27" s="8">
        <f>13*100/37</f>
        <v>35.135135135135137</v>
      </c>
      <c r="H27" s="8">
        <f>8*100/20</f>
        <v>40</v>
      </c>
    </row>
    <row r="28" spans="1:8" s="3" customFormat="1" ht="11.25" x14ac:dyDescent="0.2">
      <c r="A28" s="13" t="s">
        <v>15</v>
      </c>
      <c r="B28" s="23" t="s">
        <v>26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s="3" customFormat="1" ht="52.5" x14ac:dyDescent="0.2">
      <c r="A29" s="13"/>
      <c r="B29" s="22" t="s">
        <v>27</v>
      </c>
      <c r="C29" s="7"/>
      <c r="D29" s="7"/>
      <c r="E29" s="7"/>
      <c r="F29" s="7"/>
      <c r="G29" s="7"/>
      <c r="H29" s="7"/>
    </row>
    <row r="30" spans="1:8" s="3" customFormat="1" ht="11.25" x14ac:dyDescent="0.2">
      <c r="A30" s="13" t="s">
        <v>17</v>
      </c>
      <c r="B30" s="23" t="s">
        <v>25</v>
      </c>
      <c r="C30" s="8">
        <v>89.493243131031903</v>
      </c>
      <c r="D30" s="8">
        <v>90.041895518798498</v>
      </c>
      <c r="E30" s="8">
        <v>91.475490547950898</v>
      </c>
      <c r="F30" s="8">
        <f>44*100/57</f>
        <v>77.192982456140356</v>
      </c>
      <c r="G30" s="8">
        <f>29*100/37</f>
        <v>78.378378378378372</v>
      </c>
      <c r="H30" s="8">
        <f>15*100/20</f>
        <v>75</v>
      </c>
    </row>
    <row r="31" spans="1:8" s="3" customFormat="1" ht="11.25" x14ac:dyDescent="0.2">
      <c r="A31" s="13" t="s">
        <v>18</v>
      </c>
      <c r="B31" s="23" t="s">
        <v>28</v>
      </c>
      <c r="C31" s="8">
        <v>9.2970465117324395</v>
      </c>
      <c r="D31" s="8">
        <v>9.3540435160802407</v>
      </c>
      <c r="E31" s="8">
        <v>7.0562570088515004</v>
      </c>
      <c r="F31" s="8">
        <f>13*100/57</f>
        <v>22.807017543859651</v>
      </c>
      <c r="G31" s="8">
        <f>8*100/37</f>
        <v>21.621621621621621</v>
      </c>
      <c r="H31" s="8">
        <f>5*100/20</f>
        <v>25</v>
      </c>
    </row>
    <row r="32" spans="1:8" s="3" customFormat="1" ht="11.25" x14ac:dyDescent="0.2">
      <c r="A32" s="13" t="s">
        <v>29</v>
      </c>
      <c r="B32" s="23" t="s">
        <v>22</v>
      </c>
      <c r="C32" s="8">
        <v>1.20971035723564</v>
      </c>
      <c r="D32" s="8">
        <v>0.60406096512128504</v>
      </c>
      <c r="E32" s="8">
        <v>1.4682524431975601</v>
      </c>
      <c r="F32" s="8">
        <v>0</v>
      </c>
      <c r="G32" s="8">
        <v>0</v>
      </c>
      <c r="H32" s="8">
        <v>0</v>
      </c>
    </row>
    <row r="33" spans="1:8" s="3" customFormat="1" ht="11.25" x14ac:dyDescent="0.2">
      <c r="A33" s="13" t="s">
        <v>30</v>
      </c>
      <c r="B33" s="23" t="s">
        <v>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</row>
    <row r="34" spans="1:8" s="3" customFormat="1" ht="42" x14ac:dyDescent="0.2">
      <c r="A34" s="13"/>
      <c r="B34" s="22" t="s">
        <v>31</v>
      </c>
      <c r="C34" s="7"/>
      <c r="D34" s="7"/>
      <c r="E34" s="7"/>
      <c r="F34" s="7"/>
      <c r="G34" s="7"/>
      <c r="H34" s="7"/>
    </row>
    <row r="35" spans="1:8" s="3" customFormat="1" ht="11.25" x14ac:dyDescent="0.2">
      <c r="A35" s="13" t="s">
        <v>32</v>
      </c>
      <c r="B35" s="23" t="s">
        <v>25</v>
      </c>
      <c r="C35" s="8">
        <v>91.817271868603498</v>
      </c>
      <c r="D35" s="8">
        <v>92.380172079686105</v>
      </c>
      <c r="E35" s="8">
        <v>92.794953896062395</v>
      </c>
      <c r="F35" s="8">
        <f>48*100/57</f>
        <v>84.21052631578948</v>
      </c>
      <c r="G35" s="8">
        <f>30*100/37</f>
        <v>81.081081081081081</v>
      </c>
      <c r="H35" s="8">
        <f>18*100/20</f>
        <v>90</v>
      </c>
    </row>
    <row r="36" spans="1:8" s="3" customFormat="1" ht="11.25" x14ac:dyDescent="0.2">
      <c r="A36" s="13" t="s">
        <v>33</v>
      </c>
      <c r="B36" s="23" t="s">
        <v>28</v>
      </c>
      <c r="C36" s="8">
        <v>7.5823478916637503</v>
      </c>
      <c r="D36" s="8">
        <v>7.0157669551926398</v>
      </c>
      <c r="E36" s="8">
        <v>6.47635121547727</v>
      </c>
      <c r="F36" s="8">
        <f>8*100/57</f>
        <v>14.035087719298245</v>
      </c>
      <c r="G36" s="8">
        <f>6*100/37</f>
        <v>16.216216216216218</v>
      </c>
      <c r="H36" s="8">
        <f>2*100/20</f>
        <v>10</v>
      </c>
    </row>
    <row r="37" spans="1:8" s="3" customFormat="1" ht="11.25" x14ac:dyDescent="0.2">
      <c r="A37" s="13" t="s">
        <v>34</v>
      </c>
      <c r="B37" s="23" t="s">
        <v>22</v>
      </c>
      <c r="C37" s="8">
        <v>0.60038023973272203</v>
      </c>
      <c r="D37" s="8">
        <v>0.60406096512128504</v>
      </c>
      <c r="E37" s="8">
        <v>0.72869488846030805</v>
      </c>
      <c r="F37" s="8">
        <f>1*100/57</f>
        <v>1.7543859649122806</v>
      </c>
      <c r="G37" s="8">
        <f>1*100/37</f>
        <v>2.7027027027027026</v>
      </c>
      <c r="H37" s="8">
        <v>0</v>
      </c>
    </row>
    <row r="38" spans="1:8" s="3" customFormat="1" ht="11.25" x14ac:dyDescent="0.2">
      <c r="A38" s="13" t="s">
        <v>35</v>
      </c>
      <c r="B38" s="23" t="s">
        <v>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s="3" customFormat="1" ht="21" x14ac:dyDescent="0.2">
      <c r="A39" s="13"/>
      <c r="B39" s="22" t="s">
        <v>36</v>
      </c>
      <c r="C39" s="7"/>
      <c r="D39" s="7"/>
      <c r="E39" s="7"/>
      <c r="F39" s="7"/>
      <c r="G39" s="7"/>
      <c r="H39" s="7"/>
    </row>
    <row r="40" spans="1:8" s="3" customFormat="1" ht="11.25" x14ac:dyDescent="0.2">
      <c r="A40" s="13" t="s">
        <v>37</v>
      </c>
      <c r="B40" s="23" t="s">
        <v>25</v>
      </c>
      <c r="C40" s="8">
        <v>88.853600078722295</v>
      </c>
      <c r="D40" s="8">
        <v>88.785265322735597</v>
      </c>
      <c r="E40" s="8">
        <v>88.319093834567994</v>
      </c>
      <c r="F40" s="8">
        <f>52*100/57</f>
        <v>91.228070175438603</v>
      </c>
      <c r="G40" s="8">
        <f>34*100/37</f>
        <v>91.891891891891888</v>
      </c>
      <c r="H40" s="8">
        <f>18*100/20</f>
        <v>90</v>
      </c>
    </row>
    <row r="41" spans="1:8" s="3" customFormat="1" ht="11.25" x14ac:dyDescent="0.2">
      <c r="A41" s="13" t="s">
        <v>38</v>
      </c>
      <c r="B41" s="23" t="s">
        <v>28</v>
      </c>
      <c r="C41" s="8">
        <v>9.1474102767729892</v>
      </c>
      <c r="D41" s="8">
        <v>9.20348991267225</v>
      </c>
      <c r="E41" s="8">
        <v>9.2546878463811098</v>
      </c>
      <c r="F41" s="8">
        <f>5*100/57</f>
        <v>8.7719298245614041</v>
      </c>
      <c r="G41" s="8">
        <f>3*100/37</f>
        <v>8.1081081081081088</v>
      </c>
      <c r="H41" s="8">
        <f>2*100/20</f>
        <v>10</v>
      </c>
    </row>
    <row r="42" spans="1:8" s="3" customFormat="1" ht="11.25" x14ac:dyDescent="0.2">
      <c r="A42" s="13" t="s">
        <v>39</v>
      </c>
      <c r="B42" s="23" t="s">
        <v>22</v>
      </c>
      <c r="C42" s="8">
        <v>0.60038023973272203</v>
      </c>
      <c r="D42" s="8">
        <v>0.60406096512128504</v>
      </c>
      <c r="E42" s="8">
        <v>0.72869488846030805</v>
      </c>
      <c r="F42" s="8">
        <v>0</v>
      </c>
      <c r="G42" s="8">
        <v>0</v>
      </c>
      <c r="H42" s="8">
        <v>0</v>
      </c>
    </row>
    <row r="43" spans="1:8" s="3" customFormat="1" ht="11.25" x14ac:dyDescent="0.2">
      <c r="A43" s="13" t="s">
        <v>40</v>
      </c>
      <c r="B43" s="23" t="s">
        <v>4</v>
      </c>
      <c r="C43" s="8">
        <v>1.3986094047720301</v>
      </c>
      <c r="D43" s="8">
        <v>1.4071837994708301</v>
      </c>
      <c r="E43" s="8">
        <v>1.6975234305906</v>
      </c>
      <c r="F43" s="8">
        <v>0</v>
      </c>
      <c r="G43" s="8">
        <v>0</v>
      </c>
      <c r="H43" s="8">
        <v>0</v>
      </c>
    </row>
    <row r="44" spans="1:8" s="3" customFormat="1" ht="21" x14ac:dyDescent="0.2">
      <c r="A44" s="13"/>
      <c r="B44" s="22" t="s">
        <v>41</v>
      </c>
      <c r="C44" s="7"/>
      <c r="D44" s="7"/>
      <c r="E44" s="7"/>
      <c r="F44" s="7"/>
      <c r="G44" s="7"/>
      <c r="H44" s="7"/>
    </row>
    <row r="45" spans="1:8" s="3" customFormat="1" ht="11.25" x14ac:dyDescent="0.2">
      <c r="A45" s="13" t="s">
        <v>42</v>
      </c>
      <c r="B45" s="23" t="s">
        <v>25</v>
      </c>
      <c r="C45" s="8">
        <v>84.351825115541303</v>
      </c>
      <c r="D45" s="8">
        <v>84.8689572323688</v>
      </c>
      <c r="E45" s="8">
        <v>85.963931711549094</v>
      </c>
      <c r="F45" s="8">
        <f>46*100/57</f>
        <v>80.701754385964918</v>
      </c>
      <c r="G45" s="8">
        <f>30*100/37</f>
        <v>81.081081081081081</v>
      </c>
      <c r="H45" s="8">
        <f>16*100/20</f>
        <v>80</v>
      </c>
    </row>
    <row r="46" spans="1:8" s="3" customFormat="1" ht="11.25" x14ac:dyDescent="0.2">
      <c r="A46" s="13" t="s">
        <v>43</v>
      </c>
      <c r="B46" s="23" t="s">
        <v>28</v>
      </c>
      <c r="C46" s="8">
        <v>14.323752990633301</v>
      </c>
      <c r="D46" s="8">
        <v>13.7985012972989</v>
      </c>
      <c r="E46" s="8">
        <v>13.307373399990601</v>
      </c>
      <c r="F46" s="8">
        <f>10*100/57</f>
        <v>17.543859649122808</v>
      </c>
      <c r="G46" s="8">
        <f>7*100/37</f>
        <v>18.918918918918919</v>
      </c>
      <c r="H46" s="8">
        <f>3*100/20</f>
        <v>15</v>
      </c>
    </row>
    <row r="47" spans="1:8" s="3" customFormat="1" ht="11.25" x14ac:dyDescent="0.2">
      <c r="A47" s="13" t="s">
        <v>44</v>
      </c>
      <c r="B47" s="23" t="s">
        <v>22</v>
      </c>
      <c r="C47" s="8">
        <v>1.32442189382536</v>
      </c>
      <c r="D47" s="8">
        <v>1.33254147033231</v>
      </c>
      <c r="E47" s="8">
        <v>0.72869488846030805</v>
      </c>
      <c r="F47" s="8">
        <f>1*100/57</f>
        <v>1.7543859649122806</v>
      </c>
      <c r="G47" s="8">
        <v>0</v>
      </c>
      <c r="H47" s="8">
        <f>1*100/20</f>
        <v>5</v>
      </c>
    </row>
    <row r="48" spans="1:8" s="3" customFormat="1" ht="11.25" x14ac:dyDescent="0.2">
      <c r="A48" s="13" t="s">
        <v>45</v>
      </c>
      <c r="B48" s="23" t="s">
        <v>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s="3" customFormat="1" ht="21" x14ac:dyDescent="0.2">
      <c r="A49" s="13"/>
      <c r="B49" s="22" t="s">
        <v>46</v>
      </c>
      <c r="C49" s="7"/>
      <c r="D49" s="7"/>
      <c r="E49" s="7"/>
      <c r="F49" s="7"/>
      <c r="G49" s="7"/>
      <c r="H49" s="7"/>
    </row>
    <row r="50" spans="1:8" s="3" customFormat="1" ht="11.25" x14ac:dyDescent="0.2">
      <c r="A50" s="13" t="s">
        <v>47</v>
      </c>
      <c r="B50" s="23" t="s">
        <v>25</v>
      </c>
      <c r="C50" s="8">
        <v>79.938967073152597</v>
      </c>
      <c r="D50" s="8">
        <v>80.429045470424001</v>
      </c>
      <c r="E50" s="8">
        <v>81.170542585341593</v>
      </c>
      <c r="F50" s="8">
        <f>37*100/57</f>
        <v>64.912280701754383</v>
      </c>
      <c r="G50" s="8">
        <f>22*100/37</f>
        <v>59.45945945945946</v>
      </c>
      <c r="H50" s="8">
        <f>15*100/20</f>
        <v>75</v>
      </c>
    </row>
    <row r="51" spans="1:8" s="3" customFormat="1" ht="11.25" x14ac:dyDescent="0.2">
      <c r="A51" s="13" t="s">
        <v>48</v>
      </c>
      <c r="B51" s="23" t="s">
        <v>28</v>
      </c>
      <c r="C51" s="8">
        <v>17.633462415425299</v>
      </c>
      <c r="D51" s="8">
        <v>17.741567127248601</v>
      </c>
      <c r="E51" s="8">
        <v>16.6221329546917</v>
      </c>
      <c r="F51" s="8">
        <f>16*100/57</f>
        <v>28.07017543859649</v>
      </c>
      <c r="G51" s="8">
        <f>12*100/37</f>
        <v>32.432432432432435</v>
      </c>
      <c r="H51" s="8">
        <f>4*100/20</f>
        <v>20</v>
      </c>
    </row>
    <row r="52" spans="1:8" s="3" customFormat="1" ht="11.25" x14ac:dyDescent="0.2">
      <c r="A52" s="13" t="s">
        <v>49</v>
      </c>
      <c r="B52" s="23" t="s">
        <v>22</v>
      </c>
      <c r="C52" s="8">
        <v>2.4275705114220498</v>
      </c>
      <c r="D52" s="8">
        <v>1.82938740232732</v>
      </c>
      <c r="E52" s="8">
        <v>2.20732445996663</v>
      </c>
      <c r="F52" s="8">
        <f>2*100/57</f>
        <v>3.5087719298245612</v>
      </c>
      <c r="G52" s="8">
        <f>1*100/37</f>
        <v>2.7027027027027026</v>
      </c>
      <c r="H52" s="8">
        <f t="shared" ref="H52" si="1">1*100/20</f>
        <v>5</v>
      </c>
    </row>
    <row r="53" spans="1:8" s="3" customFormat="1" ht="11.25" x14ac:dyDescent="0.2">
      <c r="A53" s="13" t="s">
        <v>50</v>
      </c>
      <c r="B53" s="23" t="s">
        <v>4</v>
      </c>
      <c r="C53" s="8">
        <v>0</v>
      </c>
      <c r="D53" s="8">
        <v>0</v>
      </c>
      <c r="E53" s="8">
        <v>0</v>
      </c>
      <c r="F53" s="8">
        <f>2*100/57</f>
        <v>3.5087719298245612</v>
      </c>
      <c r="G53" s="8">
        <f>2*100/37</f>
        <v>5.4054054054054053</v>
      </c>
      <c r="H53" s="8">
        <v>0</v>
      </c>
    </row>
    <row r="54" spans="1:8" s="3" customFormat="1" ht="21" x14ac:dyDescent="0.2">
      <c r="A54" s="13"/>
      <c r="B54" s="22" t="s">
        <v>51</v>
      </c>
      <c r="C54" s="7"/>
      <c r="D54" s="7"/>
      <c r="E54" s="7"/>
      <c r="F54" s="7"/>
      <c r="G54" s="7"/>
      <c r="H54" s="7"/>
    </row>
    <row r="55" spans="1:8" s="3" customFormat="1" ht="11.25" x14ac:dyDescent="0.2">
      <c r="A55" s="13" t="s">
        <v>52</v>
      </c>
      <c r="B55" s="23" t="s">
        <v>25</v>
      </c>
      <c r="C55" s="8">
        <v>74.721148736252303</v>
      </c>
      <c r="D55" s="8">
        <v>75.179238478410596</v>
      </c>
      <c r="E55" s="8">
        <v>72.823631246903702</v>
      </c>
      <c r="F55" s="8">
        <f>42*100/57</f>
        <v>73.684210526315795</v>
      </c>
      <c r="G55" s="8">
        <f>26*100/37</f>
        <v>70.270270270270274</v>
      </c>
      <c r="H55" s="8">
        <f>16*100/20</f>
        <v>80</v>
      </c>
    </row>
    <row r="56" spans="1:8" s="3" customFormat="1" ht="11.25" x14ac:dyDescent="0.2">
      <c r="A56" s="13" t="s">
        <v>53</v>
      </c>
      <c r="B56" s="23" t="s">
        <v>28</v>
      </c>
      <c r="C56" s="8">
        <v>22.778450291098</v>
      </c>
      <c r="D56" s="8">
        <v>22.918097159449101</v>
      </c>
      <c r="E56" s="8">
        <v>24.1415763210832</v>
      </c>
      <c r="F56" s="8">
        <f>11*100/57</f>
        <v>19.298245614035089</v>
      </c>
      <c r="G56" s="8">
        <f>7*100/37</f>
        <v>18.918918918918919</v>
      </c>
      <c r="H56" s="8">
        <f>4*100/20</f>
        <v>20</v>
      </c>
    </row>
    <row r="57" spans="1:8" s="3" customFormat="1" ht="11.25" x14ac:dyDescent="0.2">
      <c r="A57" s="13" t="s">
        <v>54</v>
      </c>
      <c r="B57" s="23" t="s">
        <v>22</v>
      </c>
      <c r="C57" s="8">
        <v>2.50040097264977</v>
      </c>
      <c r="D57" s="8">
        <v>1.90266436214037</v>
      </c>
      <c r="E57" s="8">
        <v>3.0347924320130901</v>
      </c>
      <c r="F57" s="8">
        <v>1.8</v>
      </c>
      <c r="G57" s="8">
        <f>1*100/37</f>
        <v>2.7027027027027026</v>
      </c>
      <c r="H57" s="8">
        <v>0</v>
      </c>
    </row>
    <row r="58" spans="1:8" s="3" customFormat="1" ht="11.25" x14ac:dyDescent="0.2">
      <c r="A58" s="13" t="s">
        <v>55</v>
      </c>
      <c r="B58" s="23" t="s">
        <v>4</v>
      </c>
      <c r="C58" s="8">
        <v>0</v>
      </c>
      <c r="D58" s="8">
        <v>0</v>
      </c>
      <c r="E58" s="8">
        <v>0</v>
      </c>
      <c r="F58" s="8">
        <v>5.2</v>
      </c>
      <c r="G58" s="8">
        <f>3*100/37</f>
        <v>8.1081081081081088</v>
      </c>
      <c r="H58" s="8">
        <v>0</v>
      </c>
    </row>
    <row r="59" spans="1:8" x14ac:dyDescent="0.25">
      <c r="A59" s="13"/>
      <c r="B59" s="22" t="s">
        <v>56</v>
      </c>
      <c r="C59" s="7"/>
      <c r="D59" s="7"/>
      <c r="E59" s="7"/>
      <c r="F59" s="7"/>
      <c r="G59" s="7"/>
      <c r="H59" s="7"/>
    </row>
    <row r="60" spans="1:8" x14ac:dyDescent="0.25">
      <c r="A60" s="13" t="s">
        <v>57</v>
      </c>
      <c r="B60" s="23" t="s">
        <v>25</v>
      </c>
      <c r="C60" s="8">
        <v>56.376882831795598</v>
      </c>
      <c r="D60" s="8">
        <v>56.722510169663003</v>
      </c>
      <c r="E60" s="8">
        <v>53.986106962775203</v>
      </c>
      <c r="F60" s="8">
        <f>34*100/57</f>
        <v>59.649122807017541</v>
      </c>
      <c r="G60" s="8">
        <f>24*100/37</f>
        <v>64.86486486486487</v>
      </c>
      <c r="H60" s="8">
        <f>10*100/20</f>
        <v>50</v>
      </c>
    </row>
    <row r="61" spans="1:8" x14ac:dyDescent="0.25">
      <c r="A61" s="13" t="s">
        <v>58</v>
      </c>
      <c r="B61" s="23" t="s">
        <v>28</v>
      </c>
      <c r="C61" s="8">
        <v>38.267232925416103</v>
      </c>
      <c r="D61" s="8">
        <v>38.501836209230603</v>
      </c>
      <c r="E61" s="8">
        <v>41.117223787266198</v>
      </c>
      <c r="F61" s="8">
        <f>15*100/57</f>
        <v>26.315789473684209</v>
      </c>
      <c r="G61" s="8">
        <f>8*100/37</f>
        <v>21.621621621621621</v>
      </c>
      <c r="H61" s="8">
        <f>7*100/20</f>
        <v>35</v>
      </c>
    </row>
    <row r="62" spans="1:8" x14ac:dyDescent="0.25">
      <c r="A62" s="13" t="s">
        <v>59</v>
      </c>
      <c r="B62" s="23" t="s">
        <v>22</v>
      </c>
      <c r="C62" s="8">
        <v>4.3708929551476103</v>
      </c>
      <c r="D62" s="8">
        <v>3.7846236896196901</v>
      </c>
      <c r="E62" s="8">
        <v>3.7011633538930302</v>
      </c>
      <c r="F62" s="8">
        <f>8*100/57</f>
        <v>14.035087719298245</v>
      </c>
      <c r="G62" s="8">
        <f>5*100/37</f>
        <v>13.513513513513514</v>
      </c>
      <c r="H62" s="8">
        <f>3*100/20</f>
        <v>15</v>
      </c>
    </row>
    <row r="63" spans="1:8" x14ac:dyDescent="0.25">
      <c r="A63" s="13" t="s">
        <v>60</v>
      </c>
      <c r="B63" s="23" t="s">
        <v>4</v>
      </c>
      <c r="C63" s="8">
        <v>0.98499128764070898</v>
      </c>
      <c r="D63" s="8">
        <v>0.99102993148672702</v>
      </c>
      <c r="E63" s="8">
        <v>1.19550589606556</v>
      </c>
      <c r="F63" s="8">
        <v>0</v>
      </c>
      <c r="G63" s="8">
        <v>0</v>
      </c>
      <c r="H63" s="8">
        <v>0</v>
      </c>
    </row>
    <row r="64" spans="1:8" ht="42" x14ac:dyDescent="0.25">
      <c r="A64" s="13"/>
      <c r="B64" s="22" t="s">
        <v>61</v>
      </c>
      <c r="C64" s="7"/>
      <c r="D64" s="7"/>
      <c r="E64" s="7"/>
      <c r="F64" s="7"/>
      <c r="G64" s="7"/>
      <c r="H64" s="7"/>
    </row>
    <row r="65" spans="1:8" x14ac:dyDescent="0.25">
      <c r="A65" s="13" t="s">
        <v>62</v>
      </c>
      <c r="B65" s="23" t="s">
        <v>25</v>
      </c>
      <c r="C65" s="8">
        <v>88.729151307474496</v>
      </c>
      <c r="D65" s="8">
        <v>89.273119310266296</v>
      </c>
      <c r="E65" s="8">
        <v>90.446001511263105</v>
      </c>
      <c r="F65" s="8">
        <f>40*100/57</f>
        <v>70.175438596491233</v>
      </c>
      <c r="G65" s="8">
        <f>28*100/37</f>
        <v>75.675675675675677</v>
      </c>
      <c r="H65" s="8">
        <f>12*100/20</f>
        <v>60</v>
      </c>
    </row>
    <row r="66" spans="1:8" x14ac:dyDescent="0.25">
      <c r="A66" s="13" t="s">
        <v>63</v>
      </c>
      <c r="B66" s="23" t="s">
        <v>28</v>
      </c>
      <c r="C66" s="8">
        <v>10.6592054321174</v>
      </c>
      <c r="D66" s="8">
        <v>10.1114876542193</v>
      </c>
      <c r="E66" s="8">
        <v>9.5539984887369194</v>
      </c>
      <c r="F66" s="8">
        <f>14*100/57</f>
        <v>24.561403508771932</v>
      </c>
      <c r="G66" s="8">
        <f>6*100/37</f>
        <v>16.216216216216218</v>
      </c>
      <c r="H66" s="8">
        <f>8*100/20</f>
        <v>40</v>
      </c>
    </row>
    <row r="67" spans="1:8" x14ac:dyDescent="0.25">
      <c r="A67" s="13" t="s">
        <v>64</v>
      </c>
      <c r="B67" s="23" t="s">
        <v>22</v>
      </c>
      <c r="C67" s="8">
        <v>0</v>
      </c>
      <c r="D67" s="8">
        <v>0</v>
      </c>
      <c r="E67" s="8">
        <v>0</v>
      </c>
      <c r="F67" s="8">
        <f>3*100/57</f>
        <v>5.2631578947368425</v>
      </c>
      <c r="G67" s="8">
        <f>3*100/37</f>
        <v>8.1081081081081088</v>
      </c>
      <c r="H67" s="8">
        <v>0</v>
      </c>
    </row>
    <row r="68" spans="1:8" x14ac:dyDescent="0.25">
      <c r="A68" s="13" t="s">
        <v>65</v>
      </c>
      <c r="B68" s="23" t="s">
        <v>4</v>
      </c>
      <c r="C68" s="8">
        <v>0.61164326040804395</v>
      </c>
      <c r="D68" s="8">
        <v>0.61539303551444902</v>
      </c>
      <c r="E68" s="8">
        <v>0</v>
      </c>
      <c r="F68" s="8">
        <v>0</v>
      </c>
      <c r="G68" s="8">
        <v>0</v>
      </c>
      <c r="H68" s="8">
        <v>0</v>
      </c>
    </row>
    <row r="69" spans="1:8" ht="21" x14ac:dyDescent="0.25">
      <c r="A69" s="13"/>
      <c r="B69" s="22" t="s">
        <v>66</v>
      </c>
      <c r="C69" s="7"/>
      <c r="D69" s="7"/>
      <c r="E69" s="7"/>
      <c r="F69" s="7"/>
      <c r="G69" s="7"/>
      <c r="H69" s="7"/>
    </row>
    <row r="70" spans="1:8" x14ac:dyDescent="0.25">
      <c r="A70" s="13" t="s">
        <v>67</v>
      </c>
      <c r="B70" s="23" t="s">
        <v>25</v>
      </c>
      <c r="C70" s="8">
        <v>44.4865946205923</v>
      </c>
      <c r="D70" s="8">
        <v>44.7593266784355</v>
      </c>
      <c r="E70" s="8">
        <v>42.310892854898697</v>
      </c>
      <c r="F70" s="8">
        <f>16*100/57</f>
        <v>28.07017543859649</v>
      </c>
      <c r="G70" s="8">
        <f>9*100/37</f>
        <v>24.324324324324323</v>
      </c>
      <c r="H70" s="8">
        <f>7*100/20</f>
        <v>35</v>
      </c>
    </row>
    <row r="71" spans="1:8" x14ac:dyDescent="0.25">
      <c r="A71" s="13" t="s">
        <v>68</v>
      </c>
      <c r="B71" s="23" t="s">
        <v>28</v>
      </c>
      <c r="C71" s="8">
        <v>15.5907321184021</v>
      </c>
      <c r="D71" s="8">
        <v>15.0732478396722</v>
      </c>
      <c r="E71" s="8">
        <v>16.328373465043398</v>
      </c>
      <c r="F71" s="8">
        <f>23*100/57</f>
        <v>40.350877192982459</v>
      </c>
      <c r="G71" s="8">
        <f>14*100/37</f>
        <v>37.837837837837839</v>
      </c>
      <c r="H71" s="8">
        <f>9*100/20</f>
        <v>45</v>
      </c>
    </row>
    <row r="72" spans="1:8" x14ac:dyDescent="0.25">
      <c r="A72" s="13" t="s">
        <v>69</v>
      </c>
      <c r="B72" s="23" t="s">
        <v>22</v>
      </c>
      <c r="C72" s="8">
        <v>4.0413643330874196</v>
      </c>
      <c r="D72" s="8">
        <v>4.0661405520913103</v>
      </c>
      <c r="E72" s="8">
        <v>2.9036819020132798</v>
      </c>
      <c r="F72" s="8">
        <f>12*100/57</f>
        <v>21.05263157894737</v>
      </c>
      <c r="G72" s="8">
        <f>8*100/37</f>
        <v>21.621621621621621</v>
      </c>
      <c r="H72" s="8">
        <f>4*100/20</f>
        <v>20</v>
      </c>
    </row>
    <row r="73" spans="1:8" x14ac:dyDescent="0.25">
      <c r="A73" s="13" t="s">
        <v>70</v>
      </c>
      <c r="B73" s="23" t="s">
        <v>4</v>
      </c>
      <c r="C73" s="8">
        <v>35.881308927918198</v>
      </c>
      <c r="D73" s="8">
        <v>36.101284929800997</v>
      </c>
      <c r="E73" s="8">
        <v>38.457051778044601</v>
      </c>
      <c r="F73" s="8">
        <f>6*100/57</f>
        <v>10.526315789473685</v>
      </c>
      <c r="G73" s="8">
        <f>6*100/37</f>
        <v>16.216216216216218</v>
      </c>
      <c r="H73" s="8">
        <v>0</v>
      </c>
    </row>
    <row r="74" spans="1:8" ht="14.25" customHeight="1" x14ac:dyDescent="0.25">
      <c r="A74" s="13"/>
      <c r="B74" s="22" t="s">
        <v>71</v>
      </c>
      <c r="C74" s="7"/>
      <c r="D74" s="7"/>
      <c r="E74" s="7"/>
      <c r="F74" s="7"/>
      <c r="G74" s="7"/>
      <c r="H74" s="7"/>
    </row>
    <row r="75" spans="1:8" x14ac:dyDescent="0.25">
      <c r="A75" s="13" t="s">
        <v>72</v>
      </c>
      <c r="B75" s="23" t="s">
        <v>25</v>
      </c>
      <c r="C75" s="8">
        <v>92.580718911168105</v>
      </c>
      <c r="D75" s="8">
        <v>92.535233842770893</v>
      </c>
      <c r="E75" s="8">
        <v>96.130388019852006</v>
      </c>
      <c r="F75" s="8">
        <f>49*100/57</f>
        <v>85.964912280701753</v>
      </c>
      <c r="G75" s="8">
        <f>32*100/37</f>
        <v>86.486486486486484</v>
      </c>
      <c r="H75" s="8">
        <f>17*100/20</f>
        <v>85</v>
      </c>
    </row>
    <row r="76" spans="1:8" x14ac:dyDescent="0.25">
      <c r="A76" s="13" t="s">
        <v>73</v>
      </c>
      <c r="B76" s="23" t="s">
        <v>28</v>
      </c>
      <c r="C76" s="8">
        <v>3.5538806713748001</v>
      </c>
      <c r="D76" s="8">
        <v>3.5756682951994501</v>
      </c>
      <c r="E76" s="8">
        <v>2.4811685329358699</v>
      </c>
      <c r="F76" s="8">
        <f>6*100/57</f>
        <v>10.526315789473685</v>
      </c>
      <c r="G76" s="8">
        <f>4*100/37</f>
        <v>10.810810810810811</v>
      </c>
      <c r="H76" s="8">
        <f>2*100/20</f>
        <v>10</v>
      </c>
    </row>
    <row r="77" spans="1:8" x14ac:dyDescent="0.25">
      <c r="A77" s="13" t="s">
        <v>74</v>
      </c>
      <c r="B77" s="23" t="s">
        <v>22</v>
      </c>
      <c r="C77" s="8">
        <v>2.6560901006312001</v>
      </c>
      <c r="D77" s="8">
        <v>2.6723736783053398</v>
      </c>
      <c r="E77" s="8">
        <v>0.65974855875183802</v>
      </c>
      <c r="F77" s="8">
        <v>1.8</v>
      </c>
      <c r="G77" s="8">
        <v>0</v>
      </c>
      <c r="H77" s="8">
        <f>1*100/20</f>
        <v>5</v>
      </c>
    </row>
    <row r="78" spans="1:8" x14ac:dyDescent="0.25">
      <c r="A78" s="13" t="s">
        <v>75</v>
      </c>
      <c r="B78" s="23" t="s">
        <v>4</v>
      </c>
      <c r="C78" s="8">
        <v>1.20931031682593</v>
      </c>
      <c r="D78" s="8">
        <v>1.2167241837242999</v>
      </c>
      <c r="E78" s="8">
        <v>0.72869488846030805</v>
      </c>
      <c r="F78" s="8">
        <v>1.7</v>
      </c>
      <c r="G78" s="8">
        <f>1*100/37</f>
        <v>2.7027027027027026</v>
      </c>
      <c r="H78" s="8">
        <v>0</v>
      </c>
    </row>
    <row r="79" spans="1:8" ht="38.25" customHeight="1" x14ac:dyDescent="0.25">
      <c r="A79" s="13"/>
      <c r="B79" s="22" t="s">
        <v>76</v>
      </c>
      <c r="C79" s="7"/>
      <c r="D79" s="7"/>
      <c r="E79" s="7"/>
      <c r="F79" s="7"/>
      <c r="G79" s="7"/>
      <c r="H79" s="7"/>
    </row>
    <row r="80" spans="1:8" x14ac:dyDescent="0.25">
      <c r="A80" s="13" t="s">
        <v>77</v>
      </c>
      <c r="B80" s="23" t="s">
        <v>25</v>
      </c>
      <c r="C80" s="8">
        <v>92.076852576763102</v>
      </c>
      <c r="D80" s="8">
        <v>92.028278476637794</v>
      </c>
      <c r="E80" s="8">
        <v>91.108600659719698</v>
      </c>
      <c r="F80" s="8">
        <f>49*100/57</f>
        <v>85.964912280701753</v>
      </c>
      <c r="G80" s="8">
        <f>33*100/37</f>
        <v>89.189189189189193</v>
      </c>
      <c r="H80" s="8">
        <f>16*100/20</f>
        <v>80</v>
      </c>
    </row>
    <row r="81" spans="1:8" x14ac:dyDescent="0.25">
      <c r="A81" s="13" t="s">
        <v>78</v>
      </c>
      <c r="B81" s="23" t="s">
        <v>28</v>
      </c>
      <c r="C81" s="8">
        <v>6.4878137320348603</v>
      </c>
      <c r="D81" s="8">
        <v>6.5275882934534701</v>
      </c>
      <c r="E81" s="8">
        <v>7.1493028241134899</v>
      </c>
      <c r="F81" s="8">
        <f>8*100/57</f>
        <v>14.035087719298245</v>
      </c>
      <c r="G81" s="8">
        <f t="shared" ref="G81" si="2">4*100/37</f>
        <v>10.810810810810811</v>
      </c>
      <c r="H81" s="8">
        <f>4*100/20</f>
        <v>20</v>
      </c>
    </row>
    <row r="82" spans="1:8" x14ac:dyDescent="0.25">
      <c r="A82" s="13" t="s">
        <v>79</v>
      </c>
      <c r="B82" s="23" t="s">
        <v>22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x14ac:dyDescent="0.25">
      <c r="A83" s="13" t="s">
        <v>80</v>
      </c>
      <c r="B83" s="23" t="s">
        <v>4</v>
      </c>
      <c r="C83" s="8">
        <v>1.4353336912020001</v>
      </c>
      <c r="D83" s="8">
        <v>1.4441332299087</v>
      </c>
      <c r="E83" s="8">
        <v>1.7420965161668001</v>
      </c>
      <c r="F83" s="8">
        <v>0</v>
      </c>
      <c r="G83" s="8">
        <v>0</v>
      </c>
      <c r="H83" s="8">
        <v>0</v>
      </c>
    </row>
    <row r="84" spans="1:8" s="24" customFormat="1" x14ac:dyDescent="0.25">
      <c r="A84" s="28"/>
      <c r="B84" s="29"/>
      <c r="C84" s="30"/>
      <c r="D84" s="30"/>
      <c r="E84" s="33"/>
      <c r="F84" s="30"/>
      <c r="G84" s="30"/>
      <c r="H84" s="30"/>
    </row>
    <row r="85" spans="1:8" x14ac:dyDescent="0.25">
      <c r="E85" s="32"/>
    </row>
    <row r="86" spans="1:8" x14ac:dyDescent="0.25">
      <c r="E86" s="32"/>
    </row>
    <row r="87" spans="1:8" x14ac:dyDescent="0.25">
      <c r="E87" s="32"/>
    </row>
    <row r="88" spans="1:8" x14ac:dyDescent="0.25">
      <c r="E88" s="32"/>
    </row>
    <row r="89" spans="1:8" x14ac:dyDescent="0.25">
      <c r="E89" s="32"/>
    </row>
    <row r="90" spans="1:8" x14ac:dyDescent="0.25">
      <c r="E90" s="32"/>
    </row>
  </sheetData>
  <mergeCells count="16">
    <mergeCell ref="G6:G7"/>
    <mergeCell ref="H6:H7"/>
    <mergeCell ref="C4:E4"/>
    <mergeCell ref="C2:E2"/>
    <mergeCell ref="D5:E5"/>
    <mergeCell ref="D6:D7"/>
    <mergeCell ref="E6:E7"/>
    <mergeCell ref="A1:H1"/>
    <mergeCell ref="F4:H4"/>
    <mergeCell ref="A2:B2"/>
    <mergeCell ref="A3:B3"/>
    <mergeCell ref="B4:B7"/>
    <mergeCell ref="A4:A7"/>
    <mergeCell ref="C5:C7"/>
    <mergeCell ref="F5:F7"/>
    <mergeCell ref="G5:H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т.33</vt:lpstr>
      <vt:lpstr>Лист2</vt:lpstr>
      <vt:lpstr>Лист3</vt:lpstr>
      <vt:lpstr>т.33!Заголовки_для_печати</vt:lpstr>
    </vt:vector>
  </TitlesOfParts>
  <Company>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P75_YaroshTN</dc:creator>
  <cp:lastModifiedBy>perepis1</cp:lastModifiedBy>
  <cp:lastPrinted>2017-10-24T05:26:35Z</cp:lastPrinted>
  <dcterms:created xsi:type="dcterms:W3CDTF">2017-10-24T04:23:22Z</dcterms:created>
  <dcterms:modified xsi:type="dcterms:W3CDTF">2017-12-15T02:47:19Z</dcterms:modified>
</cp:coreProperties>
</file>