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68" i="1" l="1"/>
  <c r="G69" i="1"/>
  <c r="G68" i="1"/>
  <c r="G67" i="1"/>
  <c r="G66" i="1"/>
  <c r="F68" i="1"/>
  <c r="F67" i="1"/>
  <c r="F66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H46" i="1"/>
  <c r="G46" i="1"/>
  <c r="F46" i="1"/>
  <c r="H39" i="1"/>
  <c r="G43" i="1"/>
  <c r="G42" i="1"/>
  <c r="G41" i="1"/>
  <c r="G40" i="1"/>
  <c r="G39" i="1"/>
  <c r="F43" i="1"/>
  <c r="F42" i="1"/>
  <c r="F41" i="1"/>
  <c r="F40" i="1"/>
  <c r="F39" i="1"/>
  <c r="H35" i="1"/>
  <c r="H34" i="1"/>
  <c r="H33" i="1"/>
  <c r="G33" i="1"/>
  <c r="G35" i="1"/>
  <c r="G34" i="1"/>
  <c r="F35" i="1"/>
  <c r="F34" i="1"/>
  <c r="F33" i="1"/>
  <c r="H27" i="1"/>
  <c r="G27" i="1"/>
  <c r="G29" i="1"/>
  <c r="G28" i="1"/>
  <c r="G26" i="1"/>
  <c r="F29" i="1"/>
  <c r="F28" i="1"/>
  <c r="F27" i="1"/>
  <c r="F26" i="1"/>
  <c r="H22" i="1"/>
  <c r="H21" i="1"/>
  <c r="G22" i="1"/>
  <c r="G21" i="1"/>
  <c r="F22" i="1"/>
  <c r="F21" i="1"/>
  <c r="H16" i="1"/>
  <c r="H15" i="1"/>
  <c r="H14" i="1"/>
  <c r="G15" i="1"/>
  <c r="G14" i="1"/>
  <c r="F16" i="1"/>
  <c r="F15" i="1"/>
  <c r="F14" i="1"/>
</calcChain>
</file>

<file path=xl/sharedStrings.xml><?xml version="1.0" encoding="utf-8"?>
<sst xmlns="http://schemas.openxmlformats.org/spreadsheetml/2006/main" count="115" uniqueCount="102">
  <si>
    <t>ПОЛУЧЕНИЕ ПЕРВИЧНОЙ МЕДИЦИНСКОЙ ПОМОЩИ</t>
  </si>
  <si>
    <t>ПО ТИПУ НАСЕЛЕННЫХ ПУНКТОВ</t>
  </si>
  <si>
    <t>Забайкальский край</t>
  </si>
  <si>
    <t>Все респонденты</t>
  </si>
  <si>
    <t>в том числе проживают</t>
  </si>
  <si>
    <t>в городских населенных пунктах - всего</t>
  </si>
  <si>
    <t>в сельских населенных пунктах - всего</t>
  </si>
  <si>
    <t>А</t>
  </si>
  <si>
    <t>Б</t>
  </si>
  <si>
    <t>01</t>
  </si>
  <si>
    <t>Респонденты, получавшие за последние 12 месяцев первичную медицинскую помощь в медицинских организациях - всего</t>
  </si>
  <si>
    <t>в том числе</t>
  </si>
  <si>
    <t>02</t>
  </si>
  <si>
    <t>в полной мере ознакомлены с перечнем медицинских услуг, которые должны предоставляться бесплатно</t>
  </si>
  <si>
    <t>03</t>
  </si>
  <si>
    <t>не в полной мере ознакомлены с перечнем медицинских услуг, которые должны предоставляться бесплатно</t>
  </si>
  <si>
    <t>04</t>
  </si>
  <si>
    <t>не знакомы с перечнем медицинских услуг, которые должны предоставляться бесплатно</t>
  </si>
  <si>
    <t>05</t>
  </si>
  <si>
    <t>не определено</t>
  </si>
  <si>
    <t>06</t>
  </si>
  <si>
    <t>07</t>
  </si>
  <si>
    <t>воспользовались правом выбора участкового врача (врача терапевта)</t>
  </si>
  <si>
    <t>08</t>
  </si>
  <si>
    <t>не воспользовались правом выбора участкового врача (врача терапевта)</t>
  </si>
  <si>
    <t>09</t>
  </si>
  <si>
    <t>10</t>
  </si>
  <si>
    <t>Из числа респондентов, не воспользовавшихся правом выбора участкового врача (врача терапевта) по причинам</t>
  </si>
  <si>
    <t>11</t>
  </si>
  <si>
    <t>отсутствует такая возможность</t>
  </si>
  <si>
    <t>12</t>
  </si>
  <si>
    <t>получен отказ (при наличии такой возможности)</t>
  </si>
  <si>
    <t>13</t>
  </si>
  <si>
    <t>не знал о такой возможности</t>
  </si>
  <si>
    <t>14</t>
  </si>
  <si>
    <t>другая причина</t>
  </si>
  <si>
    <t>15</t>
  </si>
  <si>
    <t>16</t>
  </si>
  <si>
    <t>график работы врачей и служб этой медицинской организации удобен в полной мере</t>
  </si>
  <si>
    <t>17</t>
  </si>
  <si>
    <t>график работы врачей и служб этой медицинской организации удобен, но не в полной мере</t>
  </si>
  <si>
    <t>18</t>
  </si>
  <si>
    <t>график работы врачей и служб этой медицинской организации совершенно не удобен</t>
  </si>
  <si>
    <t>19</t>
  </si>
  <si>
    <t>20</t>
  </si>
  <si>
    <t>Из числа респондентов, для которых полностью или частично не удобен график работы врачей и служб медицинской организации, указали причины</t>
  </si>
  <si>
    <t>21</t>
  </si>
  <si>
    <t>не имеют возможности попасть на прием (записаться на прием) в рабочее время (с 8.00 до 18.00 час.)</t>
  </si>
  <si>
    <t>22</t>
  </si>
  <si>
    <t>не осуществляется прием пациентов после 15.00 час.</t>
  </si>
  <si>
    <t>23</t>
  </si>
  <si>
    <t>не осуществляется прием пациентов после 18.00 час.</t>
  </si>
  <si>
    <t>24</t>
  </si>
  <si>
    <t>не осуществляется прием пациентов в выходные дни</t>
  </si>
  <si>
    <t>25</t>
  </si>
  <si>
    <t>26</t>
  </si>
  <si>
    <t>27</t>
  </si>
  <si>
    <t>из них указавшие, что в этой медицинской организации отсутствуют (или длительное время не ведут приёма) специалисты нужного профиля</t>
  </si>
  <si>
    <t>28</t>
  </si>
  <si>
    <t xml:space="preserve">Респонденты, указавшие, что в медицинской организации отсутствуют (длительное время не ведут приема) один или несколько  специалистов нужного профиля - всего </t>
  </si>
  <si>
    <t>из них указали, что  отсутствуют (длительное время не ведут приема) следующие специалисты</t>
  </si>
  <si>
    <t>29</t>
  </si>
  <si>
    <t>невролог</t>
  </si>
  <si>
    <t>30</t>
  </si>
  <si>
    <t>хирург</t>
  </si>
  <si>
    <t>31</t>
  </si>
  <si>
    <t>отоларинголог (ЛОР)</t>
  </si>
  <si>
    <t>32</t>
  </si>
  <si>
    <r>
      <rPr>
        <sz val="8"/>
        <color theme="1"/>
        <rFont val="Arial"/>
        <family val="2"/>
      </rPr>
      <t>офтальмолог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(окулист)</t>
    </r>
  </si>
  <si>
    <t>33</t>
  </si>
  <si>
    <t>кардиолог</t>
  </si>
  <si>
    <t>34</t>
  </si>
  <si>
    <t>эндокринолог</t>
  </si>
  <si>
    <t>35</t>
  </si>
  <si>
    <t>ревматолог</t>
  </si>
  <si>
    <t>36</t>
  </si>
  <si>
    <t>гинеколог</t>
  </si>
  <si>
    <t>37</t>
  </si>
  <si>
    <t>уролог (нефролог)</t>
  </si>
  <si>
    <t>38</t>
  </si>
  <si>
    <t>онколог</t>
  </si>
  <si>
    <t>39</t>
  </si>
  <si>
    <t>стоматолог</t>
  </si>
  <si>
    <t>40</t>
  </si>
  <si>
    <t>педиатр</t>
  </si>
  <si>
    <t>41</t>
  </si>
  <si>
    <t>другой врач-специалист</t>
  </si>
  <si>
    <t>42</t>
  </si>
  <si>
    <t>Респонденты, получавшие за последние 12 месяцев первичную медицинскую помощь в медицинских организациях и у частнопрактикующих специалистов</t>
  </si>
  <si>
    <t>43</t>
  </si>
  <si>
    <t xml:space="preserve">считают полученную медицинскую помощь эффективной по всем направлениям </t>
  </si>
  <si>
    <t>44</t>
  </si>
  <si>
    <t>считают полученную медицинскую помощь эффективной, но не по всем направлениям</t>
  </si>
  <si>
    <t>45</t>
  </si>
  <si>
    <t>считают полученную медицинскую помощь малоэффективной</t>
  </si>
  <si>
    <t>46</t>
  </si>
  <si>
    <t>считают полученную медицинскую помощь совершенно не эффективной</t>
  </si>
  <si>
    <t>47</t>
  </si>
  <si>
    <t xml:space="preserve">не определено </t>
  </si>
  <si>
    <t>2015 год</t>
  </si>
  <si>
    <t>2017 год</t>
  </si>
  <si>
    <t>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</si>
</sst>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1" fontId="3" fillId="0" borderId="0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164" fontId="6" fillId="0" borderId="5" xfId="1" applyNumberFormat="1" applyFont="1" applyBorder="1" applyAlignment="1">
      <alignment horizontal="right"/>
    </xf>
    <xf numFmtId="0" fontId="6" fillId="0" borderId="0" xfId="1" applyFont="1"/>
    <xf numFmtId="49" fontId="6" fillId="0" borderId="6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wrapText="1" indent="3"/>
    </xf>
    <xf numFmtId="0" fontId="6" fillId="0" borderId="6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0" xfId="1" applyFont="1" applyAlignment="1">
      <alignment horizontal="left" vertical="center" wrapText="1" indent="1"/>
    </xf>
    <xf numFmtId="164" fontId="6" fillId="0" borderId="6" xfId="1" applyNumberFormat="1" applyFont="1" applyBorder="1" applyAlignment="1">
      <alignment horizontal="right"/>
    </xf>
    <xf numFmtId="0" fontId="6" fillId="0" borderId="0" xfId="1" applyFont="1" applyAlignment="1">
      <alignment horizontal="right"/>
    </xf>
    <xf numFmtId="49" fontId="6" fillId="0" borderId="7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 indent="1"/>
    </xf>
    <xf numFmtId="164" fontId="6" fillId="0" borderId="7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0" fontId="2" fillId="0" borderId="0" xfId="1" applyFont="1" applyBorder="1"/>
    <xf numFmtId="49" fontId="2" fillId="0" borderId="0" xfId="1" applyNumberFormat="1" applyFont="1" applyAlignment="1">
      <alignment horizontal="left"/>
    </xf>
    <xf numFmtId="164" fontId="8" fillId="0" borderId="6" xfId="1" applyNumberFormat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9" fillId="0" borderId="0" xfId="1" applyFont="1"/>
    <xf numFmtId="0" fontId="9" fillId="0" borderId="0" xfId="1" applyFont="1" applyBorder="1"/>
    <xf numFmtId="1" fontId="3" fillId="0" borderId="0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/>
    <xf numFmtId="1" fontId="4" fillId="0" borderId="0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left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3" fillId="0" borderId="8" xfId="1" applyNumberFormat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5" fillId="0" borderId="6" xfId="1" applyNumberFormat="1" applyFont="1" applyBorder="1" applyAlignment="1">
      <alignment horizontal="left" vertical="center" wrapText="1"/>
    </xf>
    <xf numFmtId="1" fontId="5" fillId="0" borderId="7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61" workbookViewId="0">
      <selection sqref="A1:XFD1"/>
    </sheetView>
  </sheetViews>
  <sheetFormatPr defaultColWidth="9.140625" defaultRowHeight="14.25" x14ac:dyDescent="0.2"/>
  <cols>
    <col min="1" max="1" width="4.28515625" style="2" customWidth="1"/>
    <col min="2" max="2" width="44" style="24" customWidth="1"/>
    <col min="3" max="8" width="13.42578125" style="1" customWidth="1"/>
    <col min="9" max="16384" width="9.140625" style="1"/>
  </cols>
  <sheetData>
    <row r="1" spans="1:8" x14ac:dyDescent="0.2">
      <c r="B1" s="2"/>
      <c r="C1" s="2"/>
      <c r="D1" s="2"/>
    </row>
    <row r="2" spans="1:8" ht="15" x14ac:dyDescent="0.25">
      <c r="A2" s="33" t="s">
        <v>0</v>
      </c>
      <c r="B2" s="33"/>
      <c r="C2" s="33"/>
      <c r="D2" s="33"/>
      <c r="E2" s="33"/>
      <c r="F2" s="34"/>
      <c r="G2" s="34"/>
      <c r="H2" s="34"/>
    </row>
    <row r="3" spans="1:8" ht="12.75" customHeight="1" x14ac:dyDescent="0.25">
      <c r="A3" s="35" t="s">
        <v>1</v>
      </c>
      <c r="B3" s="35"/>
      <c r="C3" s="35"/>
      <c r="D3" s="35"/>
      <c r="E3" s="35"/>
      <c r="F3" s="34"/>
      <c r="G3" s="34"/>
      <c r="H3" s="34"/>
    </row>
    <row r="4" spans="1:8" ht="12.75" customHeight="1" x14ac:dyDescent="0.2">
      <c r="A4" s="3"/>
      <c r="B4" s="3"/>
      <c r="C4" s="33" t="s">
        <v>2</v>
      </c>
      <c r="D4" s="41"/>
      <c r="E4" s="41"/>
    </row>
    <row r="5" spans="1:8" ht="12.75" customHeight="1" x14ac:dyDescent="0.2">
      <c r="A5" s="31"/>
      <c r="B5" s="31"/>
      <c r="C5" s="31"/>
      <c r="D5" s="44"/>
      <c r="E5" s="44"/>
    </row>
    <row r="6" spans="1:8" ht="15.75" customHeight="1" x14ac:dyDescent="0.2">
      <c r="A6" s="40"/>
      <c r="B6" s="40"/>
      <c r="C6" s="3"/>
      <c r="D6" s="3"/>
      <c r="E6" s="3"/>
      <c r="H6" s="18" t="s">
        <v>101</v>
      </c>
    </row>
    <row r="7" spans="1:8" ht="15" x14ac:dyDescent="0.2">
      <c r="A7" s="36"/>
      <c r="B7" s="36"/>
      <c r="C7" s="37" t="s">
        <v>99</v>
      </c>
      <c r="D7" s="38"/>
      <c r="E7" s="39"/>
      <c r="F7" s="37" t="s">
        <v>100</v>
      </c>
      <c r="G7" s="38"/>
      <c r="H7" s="39"/>
    </row>
    <row r="8" spans="1:8" x14ac:dyDescent="0.2">
      <c r="A8" s="42"/>
      <c r="B8" s="42"/>
      <c r="C8" s="32" t="s">
        <v>3</v>
      </c>
      <c r="D8" s="32" t="s">
        <v>4</v>
      </c>
      <c r="E8" s="32"/>
      <c r="F8" s="32" t="s">
        <v>3</v>
      </c>
      <c r="G8" s="32" t="s">
        <v>4</v>
      </c>
      <c r="H8" s="32"/>
    </row>
    <row r="9" spans="1:8" x14ac:dyDescent="0.2">
      <c r="A9" s="42"/>
      <c r="B9" s="42"/>
      <c r="C9" s="32"/>
      <c r="D9" s="32" t="s">
        <v>5</v>
      </c>
      <c r="E9" s="32" t="s">
        <v>6</v>
      </c>
      <c r="F9" s="32"/>
      <c r="G9" s="32" t="s">
        <v>5</v>
      </c>
      <c r="H9" s="32" t="s">
        <v>6</v>
      </c>
    </row>
    <row r="10" spans="1:8" ht="30" customHeight="1" x14ac:dyDescent="0.2">
      <c r="A10" s="43"/>
      <c r="B10" s="43"/>
      <c r="C10" s="32"/>
      <c r="D10" s="32"/>
      <c r="E10" s="32"/>
      <c r="F10" s="32"/>
      <c r="G10" s="32"/>
      <c r="H10" s="32"/>
    </row>
    <row r="11" spans="1:8" x14ac:dyDescent="0.2">
      <c r="A11" s="5" t="s">
        <v>7</v>
      </c>
      <c r="B11" s="6" t="s">
        <v>8</v>
      </c>
      <c r="C11" s="4">
        <v>1</v>
      </c>
      <c r="D11" s="7">
        <v>2</v>
      </c>
      <c r="E11" s="7">
        <v>3</v>
      </c>
      <c r="F11" s="4">
        <v>4</v>
      </c>
      <c r="G11" s="7">
        <v>5</v>
      </c>
      <c r="H11" s="4">
        <v>6</v>
      </c>
    </row>
    <row r="12" spans="1:8" s="11" customFormat="1" ht="33.75" x14ac:dyDescent="0.2">
      <c r="A12" s="8" t="s">
        <v>9</v>
      </c>
      <c r="B12" s="9" t="s">
        <v>10</v>
      </c>
      <c r="C12" s="10">
        <v>100</v>
      </c>
      <c r="D12" s="10">
        <v>100</v>
      </c>
      <c r="E12" s="10">
        <v>100</v>
      </c>
      <c r="F12" s="10">
        <v>100</v>
      </c>
      <c r="G12" s="10">
        <v>100</v>
      </c>
      <c r="H12" s="10">
        <v>100</v>
      </c>
    </row>
    <row r="13" spans="1:8" s="11" customFormat="1" ht="11.25" x14ac:dyDescent="0.2">
      <c r="A13" s="12"/>
      <c r="B13" s="13" t="s">
        <v>11</v>
      </c>
      <c r="C13" s="14"/>
      <c r="D13" s="14"/>
      <c r="E13" s="14"/>
      <c r="F13" s="14"/>
      <c r="G13" s="14"/>
      <c r="H13" s="14"/>
    </row>
    <row r="14" spans="1:8" s="11" customFormat="1" ht="27.75" customHeight="1" x14ac:dyDescent="0.2">
      <c r="A14" s="12" t="s">
        <v>12</v>
      </c>
      <c r="B14" s="16" t="s">
        <v>13</v>
      </c>
      <c r="C14" s="17">
        <v>33.6883584660794</v>
      </c>
      <c r="D14" s="17">
        <v>30.073132549596799</v>
      </c>
      <c r="E14" s="17">
        <v>44.588355044599801</v>
      </c>
      <c r="F14" s="17">
        <f>303*100/875</f>
        <v>34.628571428571426</v>
      </c>
      <c r="G14" s="17">
        <f>191*100/534</f>
        <v>35.767790262172284</v>
      </c>
      <c r="H14" s="17">
        <f>112*100/341</f>
        <v>32.84457478005865</v>
      </c>
    </row>
    <row r="15" spans="1:8" s="11" customFormat="1" ht="27.75" customHeight="1" x14ac:dyDescent="0.2">
      <c r="A15" s="12" t="s">
        <v>14</v>
      </c>
      <c r="B15" s="16" t="s">
        <v>15</v>
      </c>
      <c r="C15" s="17">
        <v>34.804883489118403</v>
      </c>
      <c r="D15" s="17">
        <v>38.1130406422253</v>
      </c>
      <c r="E15" s="17">
        <v>24.830706913963802</v>
      </c>
      <c r="F15" s="17">
        <f>372*100/875</f>
        <v>42.514285714285712</v>
      </c>
      <c r="G15" s="17">
        <f>237*100/534</f>
        <v>44.382022471910112</v>
      </c>
      <c r="H15" s="17">
        <f>135*100/341</f>
        <v>39.589442815249264</v>
      </c>
    </row>
    <row r="16" spans="1:8" s="11" customFormat="1" ht="22.5" x14ac:dyDescent="0.2">
      <c r="A16" s="12" t="s">
        <v>16</v>
      </c>
      <c r="B16" s="16" t="s">
        <v>17</v>
      </c>
      <c r="C16" s="17">
        <v>29.879083629774801</v>
      </c>
      <c r="D16" s="17">
        <v>29.646298028388699</v>
      </c>
      <c r="E16" s="17">
        <v>30.5809380414365</v>
      </c>
      <c r="F16" s="17">
        <f>200*100/875</f>
        <v>22.857142857142858</v>
      </c>
      <c r="G16" s="17">
        <v>19.8</v>
      </c>
      <c r="H16" s="17">
        <f>94*100/341</f>
        <v>27.565982404692082</v>
      </c>
    </row>
    <row r="17" spans="1:8" s="11" customFormat="1" ht="14.25" customHeight="1" x14ac:dyDescent="0.2">
      <c r="A17" s="12" t="s">
        <v>18</v>
      </c>
      <c r="B17" s="16" t="s">
        <v>19</v>
      </c>
      <c r="C17" s="17">
        <v>1.6276744150273701</v>
      </c>
      <c r="D17" s="17">
        <v>2.1675287797891398</v>
      </c>
      <c r="E17" s="17">
        <v>0</v>
      </c>
      <c r="F17" s="17">
        <v>0</v>
      </c>
      <c r="G17" s="17">
        <v>0</v>
      </c>
      <c r="H17" s="17">
        <v>0</v>
      </c>
    </row>
    <row r="18" spans="1:8" s="11" customFormat="1" ht="14.25" customHeight="1" x14ac:dyDescent="0.2">
      <c r="A18" s="12"/>
      <c r="B18" s="9"/>
      <c r="C18" s="14"/>
      <c r="D18" s="14"/>
      <c r="E18" s="14"/>
      <c r="F18" s="14"/>
      <c r="G18" s="14"/>
      <c r="H18" s="14"/>
    </row>
    <row r="19" spans="1:8" s="11" customFormat="1" ht="33.75" x14ac:dyDescent="0.2">
      <c r="A19" s="12" t="s">
        <v>20</v>
      </c>
      <c r="B19" s="9" t="s">
        <v>10</v>
      </c>
      <c r="C19" s="17">
        <v>100</v>
      </c>
      <c r="D19" s="17">
        <v>100</v>
      </c>
      <c r="E19" s="17">
        <v>100</v>
      </c>
      <c r="F19" s="17">
        <v>100</v>
      </c>
      <c r="G19" s="17">
        <v>100</v>
      </c>
      <c r="H19" s="17">
        <v>100</v>
      </c>
    </row>
    <row r="20" spans="1:8" s="11" customFormat="1" ht="13.5" customHeight="1" x14ac:dyDescent="0.2">
      <c r="A20" s="12"/>
      <c r="B20" s="13" t="s">
        <v>11</v>
      </c>
      <c r="C20" s="14"/>
      <c r="D20" s="14"/>
      <c r="E20" s="14"/>
      <c r="F20" s="14"/>
      <c r="G20" s="14"/>
      <c r="H20" s="14"/>
    </row>
    <row r="21" spans="1:8" s="11" customFormat="1" ht="22.5" x14ac:dyDescent="0.2">
      <c r="A21" s="12" t="s">
        <v>21</v>
      </c>
      <c r="B21" s="16" t="s">
        <v>22</v>
      </c>
      <c r="C21" s="17">
        <v>8.7168235622603092</v>
      </c>
      <c r="D21" s="17">
        <v>1.7465411796239001</v>
      </c>
      <c r="E21" s="17">
        <v>29.732399318028801</v>
      </c>
      <c r="F21" s="17">
        <f>48*100/875</f>
        <v>5.4857142857142858</v>
      </c>
      <c r="G21" s="17">
        <f>31*100/534</f>
        <v>5.8052434456928843</v>
      </c>
      <c r="H21" s="17">
        <f>17*100/341</f>
        <v>4.9853372434017595</v>
      </c>
    </row>
    <row r="22" spans="1:8" s="11" customFormat="1" ht="22.5" x14ac:dyDescent="0.2">
      <c r="A22" s="12" t="s">
        <v>23</v>
      </c>
      <c r="B22" s="16" t="s">
        <v>24</v>
      </c>
      <c r="C22" s="17">
        <v>90.300766688198195</v>
      </c>
      <c r="D22" s="17">
        <v>97.031590072462706</v>
      </c>
      <c r="E22" s="17">
        <v>70.007165802948904</v>
      </c>
      <c r="F22" s="17">
        <f>827*100/875</f>
        <v>94.51428571428572</v>
      </c>
      <c r="G22" s="17">
        <f>503*100/534</f>
        <v>94.194756554307119</v>
      </c>
      <c r="H22" s="17">
        <f>324*100/341</f>
        <v>95.014662756598241</v>
      </c>
    </row>
    <row r="23" spans="1:8" s="11" customFormat="1" ht="13.5" customHeight="1" x14ac:dyDescent="0.2">
      <c r="A23" s="12" t="s">
        <v>25</v>
      </c>
      <c r="B23" s="16" t="s">
        <v>19</v>
      </c>
      <c r="C23" s="17">
        <v>0.98240974954145699</v>
      </c>
      <c r="D23" s="17">
        <v>1.2218687479133801</v>
      </c>
      <c r="E23" s="17">
        <v>0.26043487902234103</v>
      </c>
      <c r="F23" s="17">
        <v>0</v>
      </c>
      <c r="G23" s="17">
        <v>0</v>
      </c>
      <c r="H23" s="17">
        <v>0</v>
      </c>
    </row>
    <row r="24" spans="1:8" s="11" customFormat="1" ht="12.75" customHeight="1" x14ac:dyDescent="0.2">
      <c r="A24" s="12"/>
      <c r="B24" s="9"/>
      <c r="C24" s="14"/>
      <c r="D24" s="14"/>
      <c r="E24" s="14"/>
      <c r="F24" s="14"/>
      <c r="G24" s="14"/>
      <c r="H24" s="14"/>
    </row>
    <row r="25" spans="1:8" s="11" customFormat="1" ht="33.75" x14ac:dyDescent="0.2">
      <c r="A25" s="12" t="s">
        <v>26</v>
      </c>
      <c r="B25" s="9" t="s">
        <v>27</v>
      </c>
      <c r="C25" s="17">
        <v>100</v>
      </c>
      <c r="D25" s="17">
        <v>100</v>
      </c>
      <c r="E25" s="17">
        <v>100</v>
      </c>
      <c r="F25" s="17">
        <v>100</v>
      </c>
      <c r="G25" s="17">
        <v>100</v>
      </c>
      <c r="H25" s="17">
        <v>100</v>
      </c>
    </row>
    <row r="26" spans="1:8" s="11" customFormat="1" ht="13.5" customHeight="1" x14ac:dyDescent="0.2">
      <c r="A26" s="12" t="s">
        <v>28</v>
      </c>
      <c r="B26" s="16" t="s">
        <v>29</v>
      </c>
      <c r="C26" s="17">
        <v>54.372549051986503</v>
      </c>
      <c r="D26" s="17">
        <v>52.342337600842697</v>
      </c>
      <c r="E26" s="17">
        <v>62.856591747451297</v>
      </c>
      <c r="F26" s="17">
        <f>535*100/827</f>
        <v>64.691656590084648</v>
      </c>
      <c r="G26" s="17">
        <f>266*100/503</f>
        <v>52.882703777335983</v>
      </c>
      <c r="H26" s="17">
        <v>83</v>
      </c>
    </row>
    <row r="27" spans="1:8" s="11" customFormat="1" ht="13.5" customHeight="1" x14ac:dyDescent="0.2">
      <c r="A27" s="12" t="s">
        <v>30</v>
      </c>
      <c r="B27" s="16" t="s">
        <v>31</v>
      </c>
      <c r="C27" s="17">
        <v>0.83280441532780103</v>
      </c>
      <c r="D27" s="17">
        <v>1.0320925520394899</v>
      </c>
      <c r="E27" s="17">
        <v>0</v>
      </c>
      <c r="F27" s="17">
        <f>29*100/827</f>
        <v>3.5066505441354292</v>
      </c>
      <c r="G27" s="17">
        <f>22*100/503</f>
        <v>4.3737574552683895</v>
      </c>
      <c r="H27" s="17">
        <f>7*100/324</f>
        <v>2.1604938271604937</v>
      </c>
    </row>
    <row r="28" spans="1:8" s="11" customFormat="1" ht="13.5" customHeight="1" x14ac:dyDescent="0.2">
      <c r="A28" s="12" t="s">
        <v>32</v>
      </c>
      <c r="B28" s="16" t="s">
        <v>33</v>
      </c>
      <c r="C28" s="17">
        <v>31.995249195918401</v>
      </c>
      <c r="D28" s="17">
        <v>31.235847160602901</v>
      </c>
      <c r="E28" s="17">
        <v>35.168711392188598</v>
      </c>
      <c r="F28" s="17">
        <f>193*100/827</f>
        <v>23.337363966142686</v>
      </c>
      <c r="G28" s="17">
        <f>152*100/503</f>
        <v>30.218687872763418</v>
      </c>
      <c r="H28" s="17">
        <v>12.7</v>
      </c>
    </row>
    <row r="29" spans="1:8" s="11" customFormat="1" ht="13.5" customHeight="1" x14ac:dyDescent="0.2">
      <c r="A29" s="12" t="s">
        <v>34</v>
      </c>
      <c r="B29" s="16" t="s">
        <v>35</v>
      </c>
      <c r="C29" s="17">
        <v>12.7993973367672</v>
      </c>
      <c r="D29" s="17">
        <v>15.389722686514901</v>
      </c>
      <c r="E29" s="17">
        <v>1.9746968603601001</v>
      </c>
      <c r="F29" s="17">
        <f>70*100/827</f>
        <v>8.464328899637243</v>
      </c>
      <c r="G29" s="17">
        <f>63*100/503</f>
        <v>12.524850894632207</v>
      </c>
      <c r="H29" s="17">
        <v>2.1</v>
      </c>
    </row>
    <row r="30" spans="1:8" s="11" customFormat="1" ht="13.5" customHeight="1" x14ac:dyDescent="0.2">
      <c r="A30" s="12"/>
      <c r="B30" s="9"/>
      <c r="C30" s="14"/>
      <c r="D30" s="14"/>
      <c r="E30" s="14"/>
      <c r="F30" s="14"/>
      <c r="G30" s="14"/>
      <c r="H30" s="14"/>
    </row>
    <row r="31" spans="1:8" s="11" customFormat="1" ht="33.75" x14ac:dyDescent="0.2">
      <c r="A31" s="12" t="s">
        <v>36</v>
      </c>
      <c r="B31" s="9" t="s">
        <v>10</v>
      </c>
      <c r="C31" s="17">
        <v>100</v>
      </c>
      <c r="D31" s="17">
        <v>100</v>
      </c>
      <c r="E31" s="17">
        <v>100</v>
      </c>
      <c r="F31" s="17">
        <v>100</v>
      </c>
      <c r="G31" s="17">
        <v>100</v>
      </c>
      <c r="H31" s="17">
        <v>100</v>
      </c>
    </row>
    <row r="32" spans="1:8" s="11" customFormat="1" ht="12.75" customHeight="1" x14ac:dyDescent="0.2">
      <c r="A32" s="12"/>
      <c r="B32" s="13" t="s">
        <v>11</v>
      </c>
      <c r="C32" s="14"/>
      <c r="D32" s="14"/>
      <c r="E32" s="14"/>
      <c r="F32" s="14"/>
      <c r="G32" s="14"/>
      <c r="H32" s="14"/>
    </row>
    <row r="33" spans="1:8" s="11" customFormat="1" ht="22.5" x14ac:dyDescent="0.2">
      <c r="A33" s="12" t="s">
        <v>37</v>
      </c>
      <c r="B33" s="16" t="s">
        <v>38</v>
      </c>
      <c r="C33" s="17">
        <v>65.762954746897407</v>
      </c>
      <c r="D33" s="17">
        <v>62.233752451697697</v>
      </c>
      <c r="E33" s="17">
        <v>76.403587955239303</v>
      </c>
      <c r="F33" s="17">
        <f>614*100/875</f>
        <v>70.171428571428578</v>
      </c>
      <c r="G33" s="17">
        <f>353*100/534</f>
        <v>66.104868913857672</v>
      </c>
      <c r="H33" s="17">
        <f>261*100/341</f>
        <v>76.539589442815256</v>
      </c>
    </row>
    <row r="34" spans="1:8" s="11" customFormat="1" ht="22.5" x14ac:dyDescent="0.2">
      <c r="A34" s="12" t="s">
        <v>39</v>
      </c>
      <c r="B34" s="16" t="s">
        <v>40</v>
      </c>
      <c r="C34" s="17">
        <v>24.862375351377899</v>
      </c>
      <c r="D34" s="17">
        <v>27.615279878614299</v>
      </c>
      <c r="E34" s="17">
        <v>16.5622993337041</v>
      </c>
      <c r="F34" s="17">
        <f>226*100/875</f>
        <v>25.828571428571429</v>
      </c>
      <c r="G34" s="17">
        <f>153*100/534</f>
        <v>28.651685393258425</v>
      </c>
      <c r="H34" s="17">
        <f>73*100/341</f>
        <v>21.407624633431084</v>
      </c>
    </row>
    <row r="35" spans="1:8" s="11" customFormat="1" ht="22.5" x14ac:dyDescent="0.2">
      <c r="A35" s="12" t="s">
        <v>41</v>
      </c>
      <c r="B35" s="16" t="s">
        <v>42</v>
      </c>
      <c r="C35" s="17">
        <v>6.7688585332816196</v>
      </c>
      <c r="D35" s="17">
        <v>6.68088109484487</v>
      </c>
      <c r="E35" s="17">
        <v>7.0341127110566299</v>
      </c>
      <c r="F35" s="17">
        <f>35*100/875</f>
        <v>4</v>
      </c>
      <c r="G35" s="17">
        <f>28*100/534</f>
        <v>5.2434456928838955</v>
      </c>
      <c r="H35" s="17">
        <f>7*100/341</f>
        <v>2.0527859237536656</v>
      </c>
    </row>
    <row r="36" spans="1:8" s="11" customFormat="1" ht="14.25" customHeight="1" x14ac:dyDescent="0.2">
      <c r="A36" s="12" t="s">
        <v>43</v>
      </c>
      <c r="B36" s="16" t="s">
        <v>19</v>
      </c>
      <c r="C36" s="17">
        <v>2.6058113684431401</v>
      </c>
      <c r="D36" s="17">
        <v>3.4700865748431999</v>
      </c>
      <c r="E36" s="17">
        <v>0</v>
      </c>
      <c r="F36" s="17">
        <v>0</v>
      </c>
      <c r="G36" s="17">
        <v>0</v>
      </c>
      <c r="H36" s="17">
        <v>0</v>
      </c>
    </row>
    <row r="37" spans="1:8" s="11" customFormat="1" ht="15" customHeight="1" x14ac:dyDescent="0.2">
      <c r="A37" s="12"/>
      <c r="B37" s="9"/>
      <c r="C37" s="14"/>
      <c r="D37" s="14"/>
      <c r="E37" s="14"/>
      <c r="F37" s="14"/>
      <c r="G37" s="14"/>
      <c r="H37" s="14"/>
    </row>
    <row r="38" spans="1:8" s="11" customFormat="1" ht="33.75" x14ac:dyDescent="0.2">
      <c r="A38" s="12" t="s">
        <v>44</v>
      </c>
      <c r="B38" s="9" t="s">
        <v>45</v>
      </c>
      <c r="C38" s="17">
        <v>100</v>
      </c>
      <c r="D38" s="17">
        <v>100</v>
      </c>
      <c r="E38" s="25">
        <v>100</v>
      </c>
      <c r="F38" s="25">
        <v>100</v>
      </c>
      <c r="G38" s="25">
        <v>100</v>
      </c>
      <c r="H38" s="25">
        <v>100</v>
      </c>
    </row>
    <row r="39" spans="1:8" s="11" customFormat="1" ht="24" customHeight="1" x14ac:dyDescent="0.2">
      <c r="A39" s="12" t="s">
        <v>46</v>
      </c>
      <c r="B39" s="16" t="s">
        <v>47</v>
      </c>
      <c r="C39" s="17">
        <v>31.062682134172402</v>
      </c>
      <c r="D39" s="17">
        <v>26.094108489986901</v>
      </c>
      <c r="E39" s="25">
        <v>52.835878477090702</v>
      </c>
      <c r="F39" s="25">
        <f>70*100/261</f>
        <v>26.819923371647509</v>
      </c>
      <c r="G39" s="25">
        <f>64*100/181</f>
        <v>35.35911602209945</v>
      </c>
      <c r="H39" s="25">
        <f>6*100/80</f>
        <v>7.5</v>
      </c>
    </row>
    <row r="40" spans="1:8" s="11" customFormat="1" ht="15" customHeight="1" x14ac:dyDescent="0.2">
      <c r="A40" s="12" t="s">
        <v>48</v>
      </c>
      <c r="B40" s="16" t="s">
        <v>49</v>
      </c>
      <c r="C40" s="17">
        <v>3.1908809635470701</v>
      </c>
      <c r="D40" s="17">
        <v>1.59834926552385</v>
      </c>
      <c r="E40" s="25">
        <v>10.1696454594621</v>
      </c>
      <c r="F40" s="25">
        <f>67*100/261</f>
        <v>25.670498084291189</v>
      </c>
      <c r="G40" s="25">
        <f>18*100/181</f>
        <v>9.94475138121547</v>
      </c>
      <c r="H40" s="25">
        <v>61.3</v>
      </c>
    </row>
    <row r="41" spans="1:8" s="11" customFormat="1" ht="15.75" customHeight="1" x14ac:dyDescent="0.2">
      <c r="A41" s="12" t="s">
        <v>50</v>
      </c>
      <c r="B41" s="16" t="s">
        <v>51</v>
      </c>
      <c r="C41" s="17">
        <v>18.558352795188799</v>
      </c>
      <c r="D41" s="17">
        <v>19.904828157112401</v>
      </c>
      <c r="E41" s="25">
        <v>12.657852062876501</v>
      </c>
      <c r="F41" s="25">
        <f>61*100/261</f>
        <v>23.371647509578544</v>
      </c>
      <c r="G41" s="25">
        <f>51*100/181</f>
        <v>28.176795580110497</v>
      </c>
      <c r="H41" s="25">
        <v>12.5</v>
      </c>
    </row>
    <row r="42" spans="1:8" s="11" customFormat="1" ht="15.75" customHeight="1" x14ac:dyDescent="0.2">
      <c r="A42" s="12" t="s">
        <v>52</v>
      </c>
      <c r="B42" s="16" t="s">
        <v>53</v>
      </c>
      <c r="C42" s="17">
        <v>35.078006753673897</v>
      </c>
      <c r="D42" s="17">
        <v>39.171319856281301</v>
      </c>
      <c r="E42" s="25">
        <v>17.1403618159944</v>
      </c>
      <c r="F42" s="25">
        <f>41*100/261</f>
        <v>15.708812260536398</v>
      </c>
      <c r="G42" s="25">
        <f>28*100/181</f>
        <v>15.469613259668508</v>
      </c>
      <c r="H42" s="25">
        <v>16.3</v>
      </c>
    </row>
    <row r="43" spans="1:8" s="11" customFormat="1" ht="14.25" customHeight="1" x14ac:dyDescent="0.2">
      <c r="A43" s="12" t="s">
        <v>54</v>
      </c>
      <c r="B43" s="16" t="s">
        <v>35</v>
      </c>
      <c r="C43" s="17">
        <v>12.1100773534179</v>
      </c>
      <c r="D43" s="17">
        <v>13.231394231095599</v>
      </c>
      <c r="E43" s="25">
        <v>7.1962621845763302</v>
      </c>
      <c r="F43" s="25">
        <f>22*100/261</f>
        <v>8.4291187739463602</v>
      </c>
      <c r="G43" s="25">
        <f>20*100/181</f>
        <v>11.049723756906078</v>
      </c>
      <c r="H43" s="25">
        <v>2.4</v>
      </c>
    </row>
    <row r="44" spans="1:8" s="11" customFormat="1" ht="15" customHeight="1" x14ac:dyDescent="0.2">
      <c r="A44" s="12"/>
      <c r="B44" s="9"/>
      <c r="C44" s="14"/>
      <c r="D44" s="14"/>
      <c r="E44" s="26"/>
      <c r="F44" s="26"/>
      <c r="G44" s="26"/>
      <c r="H44" s="26"/>
    </row>
    <row r="45" spans="1:8" s="11" customFormat="1" ht="33.75" x14ac:dyDescent="0.2">
      <c r="A45" s="12" t="s">
        <v>55</v>
      </c>
      <c r="B45" s="9" t="s">
        <v>10</v>
      </c>
      <c r="C45" s="17">
        <v>100</v>
      </c>
      <c r="D45" s="17">
        <v>100</v>
      </c>
      <c r="E45" s="25">
        <v>100</v>
      </c>
      <c r="F45" s="25">
        <v>100</v>
      </c>
      <c r="G45" s="25">
        <v>100</v>
      </c>
      <c r="H45" s="25">
        <v>100</v>
      </c>
    </row>
    <row r="46" spans="1:8" s="11" customFormat="1" ht="33.75" x14ac:dyDescent="0.2">
      <c r="A46" s="12" t="s">
        <v>56</v>
      </c>
      <c r="B46" s="16" t="s">
        <v>57</v>
      </c>
      <c r="C46" s="17">
        <v>32.303129233060197</v>
      </c>
      <c r="D46" s="17">
        <v>30.266323074885602</v>
      </c>
      <c r="E46" s="25">
        <v>38.444150753732799</v>
      </c>
      <c r="F46" s="17">
        <f>306*100/875</f>
        <v>34.971428571428568</v>
      </c>
      <c r="G46" s="17">
        <f>220*100/534</f>
        <v>41.198501872659179</v>
      </c>
      <c r="H46" s="17">
        <f>86*100/341</f>
        <v>25.219941348973606</v>
      </c>
    </row>
    <row r="47" spans="1:8" s="11" customFormat="1" ht="14.25" customHeight="1" x14ac:dyDescent="0.2">
      <c r="A47" s="12"/>
      <c r="B47" s="9"/>
      <c r="C47" s="14"/>
      <c r="D47" s="14"/>
      <c r="E47" s="26"/>
      <c r="F47" s="26"/>
      <c r="G47" s="26"/>
      <c r="H47" s="26"/>
    </row>
    <row r="48" spans="1:8" s="11" customFormat="1" ht="37.5" customHeight="1" x14ac:dyDescent="0.2">
      <c r="A48" s="12" t="s">
        <v>58</v>
      </c>
      <c r="B48" s="9" t="s">
        <v>59</v>
      </c>
      <c r="C48" s="17">
        <v>100</v>
      </c>
      <c r="D48" s="17">
        <v>100</v>
      </c>
      <c r="E48" s="25">
        <v>100</v>
      </c>
      <c r="F48" s="25">
        <v>100</v>
      </c>
      <c r="G48" s="25">
        <v>100</v>
      </c>
      <c r="H48" s="25">
        <v>100</v>
      </c>
    </row>
    <row r="49" spans="1:8" s="11" customFormat="1" ht="25.5" customHeight="1" x14ac:dyDescent="0.2">
      <c r="A49" s="12"/>
      <c r="B49" s="13" t="s">
        <v>60</v>
      </c>
      <c r="C49" s="14"/>
      <c r="D49" s="14"/>
      <c r="E49" s="26"/>
      <c r="F49" s="26"/>
      <c r="G49" s="26"/>
      <c r="H49" s="26"/>
    </row>
    <row r="50" spans="1:8" s="11" customFormat="1" ht="14.25" customHeight="1" x14ac:dyDescent="0.2">
      <c r="A50" s="12" t="s">
        <v>61</v>
      </c>
      <c r="B50" s="16" t="s">
        <v>62</v>
      </c>
      <c r="C50" s="17">
        <v>25.509542224703299</v>
      </c>
      <c r="D50" s="17">
        <v>32.488800471480502</v>
      </c>
      <c r="E50" s="25">
        <v>8.9430874078786697</v>
      </c>
      <c r="F50" s="25">
        <f>34*100/306</f>
        <v>11.111111111111111</v>
      </c>
      <c r="G50" s="25">
        <f>30*100/220</f>
        <v>13.636363636363637</v>
      </c>
      <c r="H50" s="25">
        <f>4*100/86</f>
        <v>4.6511627906976747</v>
      </c>
    </row>
    <row r="51" spans="1:8" s="11" customFormat="1" ht="13.5" customHeight="1" x14ac:dyDescent="0.2">
      <c r="A51" s="12" t="s">
        <v>63</v>
      </c>
      <c r="B51" s="16" t="s">
        <v>64</v>
      </c>
      <c r="C51" s="17">
        <v>16.316850667364498</v>
      </c>
      <c r="D51" s="17">
        <v>22.60972134863</v>
      </c>
      <c r="E51" s="25">
        <v>1.37965331441586</v>
      </c>
      <c r="F51" s="25">
        <f>45*100/306</f>
        <v>14.705882352941176</v>
      </c>
      <c r="G51" s="25">
        <f>44*100/220</f>
        <v>20</v>
      </c>
      <c r="H51" s="25">
        <f>1*100/86</f>
        <v>1.1627906976744187</v>
      </c>
    </row>
    <row r="52" spans="1:8" x14ac:dyDescent="0.2">
      <c r="A52" s="12" t="s">
        <v>65</v>
      </c>
      <c r="B52" s="16" t="s">
        <v>66</v>
      </c>
      <c r="C52" s="17">
        <v>21.353144351632601</v>
      </c>
      <c r="D52" s="17">
        <v>22.961899844583201</v>
      </c>
      <c r="E52" s="25">
        <v>17.5344899555739</v>
      </c>
      <c r="F52" s="25">
        <f>27*100/306</f>
        <v>8.8235294117647065</v>
      </c>
      <c r="G52" s="25">
        <f>9*100/220</f>
        <v>4.0909090909090908</v>
      </c>
      <c r="H52" s="25">
        <f>18*100/86</f>
        <v>20.930232558139537</v>
      </c>
    </row>
    <row r="53" spans="1:8" x14ac:dyDescent="0.2">
      <c r="A53" s="12" t="s">
        <v>67</v>
      </c>
      <c r="B53" s="16" t="s">
        <v>68</v>
      </c>
      <c r="C53" s="17">
        <v>13.919854300295899</v>
      </c>
      <c r="D53" s="17">
        <v>10.9409876972533</v>
      </c>
      <c r="E53" s="25">
        <v>20.990700117964199</v>
      </c>
      <c r="F53" s="25">
        <f>45*100/306</f>
        <v>14.705882352941176</v>
      </c>
      <c r="G53" s="25">
        <f>37*100/220</f>
        <v>16.818181818181817</v>
      </c>
      <c r="H53" s="25">
        <f>8*100/86</f>
        <v>9.3023255813953494</v>
      </c>
    </row>
    <row r="54" spans="1:8" x14ac:dyDescent="0.2">
      <c r="A54" s="12" t="s">
        <v>69</v>
      </c>
      <c r="B54" s="16" t="s">
        <v>70</v>
      </c>
      <c r="C54" s="17">
        <v>27.3287417137444</v>
      </c>
      <c r="D54" s="17">
        <v>29.609069344598701</v>
      </c>
      <c r="E54" s="25">
        <v>21.9159967875128</v>
      </c>
      <c r="F54" s="25">
        <f>91*100/306</f>
        <v>29.738562091503269</v>
      </c>
      <c r="G54" s="25">
        <f>57*100/220</f>
        <v>25.90909090909091</v>
      </c>
      <c r="H54" s="25">
        <f>34*100/86</f>
        <v>39.534883720930232</v>
      </c>
    </row>
    <row r="55" spans="1:8" x14ac:dyDescent="0.2">
      <c r="A55" s="12" t="s">
        <v>71</v>
      </c>
      <c r="B55" s="16" t="s">
        <v>72</v>
      </c>
      <c r="C55" s="17">
        <v>19.452660964968</v>
      </c>
      <c r="D55" s="17">
        <v>18.7309313602861</v>
      </c>
      <c r="E55" s="25">
        <v>21.1658087613615</v>
      </c>
      <c r="F55" s="25">
        <f>72*100/306</f>
        <v>23.529411764705884</v>
      </c>
      <c r="G55" s="25">
        <f>49*100/220</f>
        <v>22.272727272727273</v>
      </c>
      <c r="H55" s="25">
        <f>23*100/86</f>
        <v>26.744186046511629</v>
      </c>
    </row>
    <row r="56" spans="1:8" x14ac:dyDescent="0.2">
      <c r="A56" s="12" t="s">
        <v>73</v>
      </c>
      <c r="B56" s="16" t="s">
        <v>74</v>
      </c>
      <c r="C56" s="17">
        <v>19.419417535445199</v>
      </c>
      <c r="D56" s="17">
        <v>22.415005070814001</v>
      </c>
      <c r="E56" s="25">
        <v>12.308881744991099</v>
      </c>
      <c r="F56" s="25">
        <f>38*100/306</f>
        <v>12.418300653594772</v>
      </c>
      <c r="G56" s="25">
        <f>29*100/220</f>
        <v>13.181818181818182</v>
      </c>
      <c r="H56" s="25">
        <f>9*100/86</f>
        <v>10.465116279069768</v>
      </c>
    </row>
    <row r="57" spans="1:8" x14ac:dyDescent="0.2">
      <c r="A57" s="12" t="s">
        <v>75</v>
      </c>
      <c r="B57" s="16" t="s">
        <v>76</v>
      </c>
      <c r="C57" s="17">
        <v>6.0073378455312598</v>
      </c>
      <c r="D57" s="17">
        <v>7.2365803057178004</v>
      </c>
      <c r="E57" s="25">
        <v>3.0895220898230602</v>
      </c>
      <c r="F57" s="25">
        <f>29*100/306</f>
        <v>9.477124183006536</v>
      </c>
      <c r="G57" s="25">
        <f>22*100/220</f>
        <v>10</v>
      </c>
      <c r="H57" s="25">
        <f>1*100/86</f>
        <v>1.1627906976744187</v>
      </c>
    </row>
    <row r="58" spans="1:8" x14ac:dyDescent="0.2">
      <c r="A58" s="12" t="s">
        <v>77</v>
      </c>
      <c r="B58" s="16" t="s">
        <v>78</v>
      </c>
      <c r="C58" s="17">
        <v>12.202381637718</v>
      </c>
      <c r="D58" s="17">
        <v>10.7008290222547</v>
      </c>
      <c r="E58" s="25">
        <v>15.7665717965568</v>
      </c>
      <c r="F58" s="25">
        <f>38*100/306</f>
        <v>12.418300653594772</v>
      </c>
      <c r="G58" s="25">
        <f>31*100/220</f>
        <v>14.090909090909092</v>
      </c>
      <c r="H58" s="25">
        <f>7*100/86</f>
        <v>8.1395348837209305</v>
      </c>
    </row>
    <row r="59" spans="1:8" x14ac:dyDescent="0.2">
      <c r="A59" s="12" t="s">
        <v>79</v>
      </c>
      <c r="B59" s="16" t="s">
        <v>80</v>
      </c>
      <c r="C59" s="17">
        <v>8.2888885483595605</v>
      </c>
      <c r="D59" s="17">
        <v>8.4694705904542609</v>
      </c>
      <c r="E59" s="25">
        <v>7.8602464011122999</v>
      </c>
      <c r="F59" s="25">
        <f>27*100/306</f>
        <v>8.8235294117647065</v>
      </c>
      <c r="G59" s="25">
        <f>18*100/220</f>
        <v>8.1818181818181817</v>
      </c>
      <c r="H59" s="25">
        <f>9*100/86</f>
        <v>10.465116279069768</v>
      </c>
    </row>
    <row r="60" spans="1:8" x14ac:dyDescent="0.2">
      <c r="A60" s="12" t="s">
        <v>81</v>
      </c>
      <c r="B60" s="16" t="s">
        <v>82</v>
      </c>
      <c r="C60" s="17">
        <v>5.2383564016036601</v>
      </c>
      <c r="D60" s="17">
        <v>7.1477265680130202</v>
      </c>
      <c r="E60" s="25">
        <v>0.70614202122588099</v>
      </c>
      <c r="F60" s="25">
        <f>11*100/306</f>
        <v>3.5947712418300655</v>
      </c>
      <c r="G60" s="25">
        <f>46*100/220</f>
        <v>20.90909090909091</v>
      </c>
      <c r="H60" s="25">
        <f>5*100/86</f>
        <v>5.8139534883720927</v>
      </c>
    </row>
    <row r="61" spans="1:8" x14ac:dyDescent="0.2">
      <c r="A61" s="12" t="s">
        <v>83</v>
      </c>
      <c r="B61" s="16" t="s">
        <v>84</v>
      </c>
      <c r="C61" s="17">
        <v>3.2976415999515201</v>
      </c>
      <c r="D61" s="17">
        <v>0.424283177800862</v>
      </c>
      <c r="E61" s="25">
        <v>10.118045830599099</v>
      </c>
      <c r="F61" s="25">
        <f>0*100/306</f>
        <v>0</v>
      </c>
      <c r="G61" s="25">
        <f>0*100/220</f>
        <v>0</v>
      </c>
      <c r="H61" s="25">
        <f>0*100/86</f>
        <v>0</v>
      </c>
    </row>
    <row r="62" spans="1:8" x14ac:dyDescent="0.2">
      <c r="A62" s="12" t="s">
        <v>85</v>
      </c>
      <c r="B62" s="16" t="s">
        <v>86</v>
      </c>
      <c r="C62" s="17">
        <v>25.4174496082796</v>
      </c>
      <c r="D62" s="17">
        <v>24.084432382278401</v>
      </c>
      <c r="E62" s="25">
        <v>28.5815923959168</v>
      </c>
      <c r="F62" s="25">
        <f>84*100/306</f>
        <v>27.450980392156861</v>
      </c>
      <c r="G62" s="25">
        <f>58*100/220</f>
        <v>26.363636363636363</v>
      </c>
      <c r="H62" s="25">
        <f>26*100/86</f>
        <v>30.232558139534884</v>
      </c>
    </row>
    <row r="63" spans="1:8" x14ac:dyDescent="0.2">
      <c r="A63" s="12"/>
      <c r="B63" s="9"/>
      <c r="C63" s="14"/>
      <c r="D63" s="14"/>
      <c r="E63" s="26"/>
      <c r="F63" s="26"/>
      <c r="G63" s="26"/>
      <c r="H63" s="26"/>
    </row>
    <row r="64" spans="1:8" ht="35.25" customHeight="1" x14ac:dyDescent="0.2">
      <c r="A64" s="12" t="s">
        <v>87</v>
      </c>
      <c r="B64" s="9" t="s">
        <v>88</v>
      </c>
      <c r="C64" s="17">
        <v>100</v>
      </c>
      <c r="D64" s="17">
        <v>100</v>
      </c>
      <c r="E64" s="25">
        <v>100</v>
      </c>
      <c r="F64" s="25">
        <v>100</v>
      </c>
      <c r="G64" s="25">
        <v>100</v>
      </c>
      <c r="H64" s="25">
        <v>100</v>
      </c>
    </row>
    <row r="65" spans="1:8" x14ac:dyDescent="0.2">
      <c r="A65" s="12"/>
      <c r="B65" s="13" t="s">
        <v>11</v>
      </c>
      <c r="C65" s="14"/>
      <c r="D65" s="14"/>
      <c r="E65" s="26"/>
      <c r="F65" s="26"/>
      <c r="G65" s="26"/>
      <c r="H65" s="26"/>
    </row>
    <row r="66" spans="1:8" ht="22.5" x14ac:dyDescent="0.2">
      <c r="A66" s="12" t="s">
        <v>89</v>
      </c>
      <c r="B66" s="16" t="s">
        <v>90</v>
      </c>
      <c r="C66" s="17">
        <v>28.480019859800102</v>
      </c>
      <c r="D66" s="17">
        <v>28.458743331930499</v>
      </c>
      <c r="E66" s="25">
        <v>28.5442189680086</v>
      </c>
      <c r="F66" s="17">
        <f>302*100/875</f>
        <v>34.514285714285712</v>
      </c>
      <c r="G66" s="17">
        <f>156*100/534</f>
        <v>29.213483146067414</v>
      </c>
      <c r="H66" s="17">
        <v>42.8</v>
      </c>
    </row>
    <row r="67" spans="1:8" ht="22.5" x14ac:dyDescent="0.2">
      <c r="A67" s="12" t="s">
        <v>91</v>
      </c>
      <c r="B67" s="16" t="s">
        <v>92</v>
      </c>
      <c r="C67" s="17">
        <v>48.273564699483003</v>
      </c>
      <c r="D67" s="17">
        <v>47.180852768185602</v>
      </c>
      <c r="E67" s="25">
        <v>51.5706783990601</v>
      </c>
      <c r="F67" s="17">
        <f>429*100/875</f>
        <v>49.028571428571432</v>
      </c>
      <c r="G67" s="17">
        <f>276*100/534</f>
        <v>51.685393258426963</v>
      </c>
      <c r="H67" s="17">
        <v>44.9</v>
      </c>
    </row>
    <row r="68" spans="1:8" ht="22.5" x14ac:dyDescent="0.2">
      <c r="A68" s="12" t="s">
        <v>93</v>
      </c>
      <c r="B68" s="16" t="s">
        <v>94</v>
      </c>
      <c r="C68" s="17">
        <v>20.285141388699401</v>
      </c>
      <c r="D68" s="17">
        <v>21.219166658780502</v>
      </c>
      <c r="E68" s="25">
        <v>17.466843696938</v>
      </c>
      <c r="F68" s="17">
        <f>126*100/875</f>
        <v>14.4</v>
      </c>
      <c r="G68" s="17">
        <f>92*100/534</f>
        <v>17.228464419475657</v>
      </c>
      <c r="H68" s="17">
        <f>34*100/341</f>
        <v>9.9706744868035191</v>
      </c>
    </row>
    <row r="69" spans="1:8" ht="22.5" x14ac:dyDescent="0.2">
      <c r="A69" s="12" t="s">
        <v>95</v>
      </c>
      <c r="B69" s="16" t="s">
        <v>96</v>
      </c>
      <c r="C69" s="17">
        <v>1.87724620176247</v>
      </c>
      <c r="D69" s="17">
        <v>1.69794663142805</v>
      </c>
      <c r="E69" s="25">
        <v>2.4182589359933302</v>
      </c>
      <c r="F69" s="17">
        <v>1.8</v>
      </c>
      <c r="G69" s="17">
        <f>10*100/534</f>
        <v>1.8726591760299625</v>
      </c>
      <c r="H69" s="17">
        <v>1.8</v>
      </c>
    </row>
    <row r="70" spans="1:8" x14ac:dyDescent="0.2">
      <c r="A70" s="19" t="s">
        <v>97</v>
      </c>
      <c r="B70" s="20" t="s">
        <v>98</v>
      </c>
      <c r="C70" s="21">
        <v>1.08402785025505</v>
      </c>
      <c r="D70" s="21">
        <v>1.44329060967531</v>
      </c>
      <c r="E70" s="27">
        <v>0</v>
      </c>
      <c r="F70" s="21">
        <v>0.3</v>
      </c>
      <c r="G70" s="27">
        <v>0</v>
      </c>
      <c r="H70" s="27">
        <v>0.5</v>
      </c>
    </row>
    <row r="71" spans="1:8" x14ac:dyDescent="0.2">
      <c r="B71" s="22"/>
      <c r="C71" s="15"/>
      <c r="D71" s="15"/>
      <c r="E71" s="28"/>
      <c r="F71" s="29"/>
      <c r="G71" s="29"/>
      <c r="H71" s="29"/>
    </row>
    <row r="72" spans="1:8" x14ac:dyDescent="0.2">
      <c r="B72" s="22"/>
      <c r="C72" s="15"/>
      <c r="D72" s="15"/>
      <c r="E72" s="28"/>
      <c r="F72" s="29"/>
      <c r="G72" s="29"/>
      <c r="H72" s="29"/>
    </row>
    <row r="73" spans="1:8" x14ac:dyDescent="0.2">
      <c r="B73" s="22"/>
      <c r="C73" s="23"/>
      <c r="D73" s="23"/>
      <c r="E73" s="30"/>
      <c r="F73" s="29"/>
      <c r="G73" s="29"/>
      <c r="H73" s="29"/>
    </row>
    <row r="74" spans="1:8" x14ac:dyDescent="0.2">
      <c r="B74" s="22"/>
      <c r="C74" s="23"/>
      <c r="D74" s="23"/>
      <c r="E74" s="30"/>
      <c r="F74" s="29"/>
      <c r="G74" s="29"/>
      <c r="H74" s="29"/>
    </row>
    <row r="75" spans="1:8" x14ac:dyDescent="0.2">
      <c r="B75" s="22"/>
      <c r="C75" s="23"/>
      <c r="D75" s="23"/>
      <c r="E75" s="30"/>
      <c r="F75" s="29"/>
      <c r="G75" s="29"/>
      <c r="H75" s="29"/>
    </row>
    <row r="76" spans="1:8" x14ac:dyDescent="0.2">
      <c r="B76" s="22"/>
      <c r="C76" s="23"/>
      <c r="D76" s="23"/>
      <c r="E76" s="23"/>
    </row>
    <row r="77" spans="1:8" x14ac:dyDescent="0.2">
      <c r="B77" s="22"/>
      <c r="C77" s="23"/>
      <c r="D77" s="23"/>
      <c r="E77" s="23"/>
    </row>
  </sheetData>
  <mergeCells count="16">
    <mergeCell ref="A6:B6"/>
    <mergeCell ref="G9:G10"/>
    <mergeCell ref="C4:E4"/>
    <mergeCell ref="H9:H10"/>
    <mergeCell ref="A2:H2"/>
    <mergeCell ref="A3:H3"/>
    <mergeCell ref="A7:A10"/>
    <mergeCell ref="B7:B10"/>
    <mergeCell ref="C7:E7"/>
    <mergeCell ref="F7:H7"/>
    <mergeCell ref="C8:C10"/>
    <mergeCell ref="D8:E8"/>
    <mergeCell ref="F8:F10"/>
    <mergeCell ref="G8:H8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2017-10-30T03:28:32Z</cp:lastPrinted>
  <dcterms:created xsi:type="dcterms:W3CDTF">2017-10-30T03:25:12Z</dcterms:created>
  <dcterms:modified xsi:type="dcterms:W3CDTF">2017-12-14T02:12:18Z</dcterms:modified>
</cp:coreProperties>
</file>