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55" windowWidth="14655" windowHeight="7620"/>
  </bookViews>
  <sheets>
    <sheet name="т45" sheetId="1" r:id="rId1"/>
    <sheet name="Лист3" sheetId="3" r:id="rId2"/>
  </sheets>
  <definedNames>
    <definedName name="_xlnm.Print_Titles" localSheetId="0">т45!$5:$9</definedName>
  </definedNames>
  <calcPr calcId="144525"/>
</workbook>
</file>

<file path=xl/calcChain.xml><?xml version="1.0" encoding="utf-8"?>
<calcChain xmlns="http://schemas.openxmlformats.org/spreadsheetml/2006/main">
  <c r="H64" i="1" l="1"/>
  <c r="H63" i="1"/>
  <c r="H62" i="1"/>
  <c r="H59" i="1"/>
  <c r="H58" i="1"/>
  <c r="H57" i="1"/>
  <c r="H54" i="1"/>
  <c r="H53" i="1"/>
  <c r="H52" i="1"/>
  <c r="H49" i="1"/>
  <c r="H48" i="1"/>
  <c r="H47" i="1"/>
  <c r="H41" i="1"/>
  <c r="H40" i="1"/>
  <c r="H39" i="1"/>
  <c r="H34" i="1"/>
  <c r="H33" i="1"/>
  <c r="H32" i="1"/>
  <c r="H25" i="1"/>
  <c r="H24" i="1"/>
  <c r="H19" i="1"/>
  <c r="H18" i="1"/>
  <c r="H13" i="1"/>
  <c r="H12" i="1"/>
  <c r="G63" i="1"/>
  <c r="G62" i="1"/>
  <c r="G59" i="1"/>
  <c r="G58" i="1"/>
  <c r="G57" i="1"/>
  <c r="G54" i="1"/>
  <c r="G53" i="1"/>
  <c r="G52" i="1"/>
  <c r="G49" i="1"/>
  <c r="G48" i="1"/>
  <c r="G47" i="1"/>
  <c r="G39" i="1"/>
  <c r="G41" i="1"/>
  <c r="G40" i="1"/>
  <c r="G34" i="1"/>
  <c r="G33" i="1"/>
  <c r="G32" i="1"/>
  <c r="G27" i="1"/>
  <c r="G25" i="1"/>
  <c r="G24" i="1"/>
  <c r="G19" i="1"/>
  <c r="G18" i="1"/>
  <c r="G26" i="1"/>
  <c r="G13" i="1"/>
  <c r="G12" i="1"/>
  <c r="G65" i="1"/>
  <c r="F65" i="1"/>
  <c r="F63" i="1"/>
  <c r="F59" i="1"/>
  <c r="F58" i="1"/>
  <c r="F54" i="1"/>
  <c r="F53" i="1"/>
  <c r="F52" i="1"/>
  <c r="F49" i="1"/>
  <c r="F48" i="1"/>
  <c r="F47" i="1"/>
  <c r="F41" i="1"/>
  <c r="F40" i="1"/>
  <c r="F39" i="1"/>
  <c r="F34" i="1"/>
  <c r="F33" i="1"/>
  <c r="F32" i="1"/>
  <c r="F27" i="1"/>
  <c r="F26" i="1"/>
  <c r="F25" i="1"/>
  <c r="F24" i="1"/>
  <c r="F19" i="1"/>
  <c r="F18" i="1"/>
  <c r="F13" i="1"/>
  <c r="F12" i="1"/>
</calcChain>
</file>

<file path=xl/sharedStrings.xml><?xml version="1.0" encoding="utf-8"?>
<sst xmlns="http://schemas.openxmlformats.org/spreadsheetml/2006/main" count="108" uniqueCount="80">
  <si>
    <t>ПОЛУЧЕНИЕ ПЕРВИЧНОЙ МЕДИЦИНСКОЙ ПОМОЩИ И ОБРАЩЕНИЕ К ВРАЧАМ-СПЕЦИАЛИСТАМ</t>
  </si>
  <si>
    <t>Забайкальский край</t>
  </si>
  <si>
    <t>Все респонденты</t>
  </si>
  <si>
    <t>А</t>
  </si>
  <si>
    <t>Б</t>
  </si>
  <si>
    <t>01</t>
  </si>
  <si>
    <t>Респонденты, получавшие за последние 12 месяцев первичную медицинскую помощь в медицинских организациях и у частнопрактикующих специалистов</t>
  </si>
  <si>
    <t>в том числе</t>
  </si>
  <si>
    <t>02</t>
  </si>
  <si>
    <t>намерены получать медицинскую помощь в этом месте в дальнейшем</t>
  </si>
  <si>
    <t>03</t>
  </si>
  <si>
    <t>не намерены получать медицинскую помощь в этом месте в дальнейшем</t>
  </si>
  <si>
    <t>04</t>
  </si>
  <si>
    <t>не определено</t>
  </si>
  <si>
    <t>05</t>
  </si>
  <si>
    <t>Респонденты, за последние 12 месяцев получавшие первичную медико-санитарную помощь в амбулаторных условиях - всего</t>
  </si>
  <si>
    <t>06</t>
  </si>
  <si>
    <t>оплачивали неофициально медицинскую помощь</t>
  </si>
  <si>
    <t>07</t>
  </si>
  <si>
    <t>не оплачивали неофициально медицинскую помощь</t>
  </si>
  <si>
    <t>08</t>
  </si>
  <si>
    <t>09</t>
  </si>
  <si>
    <t>Респонденты, получавшие за последние 12 месяцев первичную медицинскую помощь в амбулаторных  условиях (включая вызов участкового врача на дом)</t>
  </si>
  <si>
    <t>10</t>
  </si>
  <si>
    <t>принимают, назначенные врачом лекарства в полном объеме</t>
  </si>
  <si>
    <t>11</t>
  </si>
  <si>
    <t>принимают, назначенные врачом лекарства, но не в полном объеме</t>
  </si>
  <si>
    <t>12</t>
  </si>
  <si>
    <t>практически не принимают, назначенные врачом лекарства, не согласны с предписанием врача</t>
  </si>
  <si>
    <t>13</t>
  </si>
  <si>
    <t>никогда (или практически никогда) не принимают, назначенные врачом лекарства,  по другим причинам</t>
  </si>
  <si>
    <t>14</t>
  </si>
  <si>
    <t>15</t>
  </si>
  <si>
    <t>16</t>
  </si>
  <si>
    <t>в полной мере получают от врача информацию о побочных эффектах от применения лекарств, диагностических и лечебных процедур</t>
  </si>
  <si>
    <t>17</t>
  </si>
  <si>
    <t>не в полной мере получают от врача информацию о побочных эффектах от применения лекарств, диагностических и лечебных процедур</t>
  </si>
  <si>
    <t>18</t>
  </si>
  <si>
    <t>не получают от врача информацию о побочных эффектах от применения лекарств, диагностических и лечебных процедур</t>
  </si>
  <si>
    <t>19</t>
  </si>
  <si>
    <t>20</t>
  </si>
  <si>
    <t>21</t>
  </si>
  <si>
    <t>получают от врача рекомендации по укреплению здоровья в полной мере (регулярно)</t>
  </si>
  <si>
    <t>22</t>
  </si>
  <si>
    <t>получают от врача рекомендации по укреплению здоровья недостаточно (нерегулярно)</t>
  </si>
  <si>
    <t>23</t>
  </si>
  <si>
    <t>не получают от врача рекомендации по укреплению здоровья</t>
  </si>
  <si>
    <t>24</t>
  </si>
  <si>
    <t>25</t>
  </si>
  <si>
    <t>из них</t>
  </si>
  <si>
    <t>проходят или делают самостоятельно назначенные врачом процедуры</t>
  </si>
  <si>
    <t>26</t>
  </si>
  <si>
    <t>делают всегда</t>
  </si>
  <si>
    <t>27</t>
  </si>
  <si>
    <t>делают редко, по возможности</t>
  </si>
  <si>
    <t>28</t>
  </si>
  <si>
    <t>практически или никогда не делают</t>
  </si>
  <si>
    <t>29</t>
  </si>
  <si>
    <t>проходят медицинские исследования, назначенные врачом, обращаются к профильным врачам-специалистам по направлению врача</t>
  </si>
  <si>
    <t>30</t>
  </si>
  <si>
    <t>31</t>
  </si>
  <si>
    <t>32</t>
  </si>
  <si>
    <t>33</t>
  </si>
  <si>
    <t>соблюдают рекомендации врача о правильном образе жизни</t>
  </si>
  <si>
    <t>34</t>
  </si>
  <si>
    <t>35</t>
  </si>
  <si>
    <t>36</t>
  </si>
  <si>
    <t>37</t>
  </si>
  <si>
    <t>регулярно проходят диспансеризацию (профилактические медицинские осмотры)</t>
  </si>
  <si>
    <t>38</t>
  </si>
  <si>
    <t>39</t>
  </si>
  <si>
    <t>40</t>
  </si>
  <si>
    <t>41</t>
  </si>
  <si>
    <t>2017 год</t>
  </si>
  <si>
    <t>в том числе проживают</t>
  </si>
  <si>
    <t>в городских населенных пунктах - всего</t>
  </si>
  <si>
    <t>в сельских населенных пунктах - всего</t>
  </si>
  <si>
    <t>2015 год</t>
  </si>
  <si>
    <t>ПО ТИПУ МЕСТНОСТИ</t>
  </si>
  <si>
    <t>в процентах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</si>
</sst>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#\ 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/>
    <xf numFmtId="1" fontId="2" fillId="0" borderId="0" xfId="1" applyNumberFormat="1" applyFont="1" applyAlignment="1">
      <alignment horizontal="right"/>
    </xf>
    <xf numFmtId="1" fontId="3" fillId="0" borderId="0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right" vertical="center" wrapText="1"/>
    </xf>
    <xf numFmtId="0" fontId="6" fillId="0" borderId="3" xfId="1" applyFont="1" applyBorder="1" applyAlignment="1">
      <alignment horizontal="left" vertical="center" wrapText="1"/>
    </xf>
    <xf numFmtId="164" fontId="6" fillId="0" borderId="4" xfId="1" applyNumberFormat="1" applyFont="1" applyBorder="1" applyAlignment="1">
      <alignment horizontal="right" wrapText="1"/>
    </xf>
    <xf numFmtId="164" fontId="6" fillId="0" borderId="4" xfId="1" applyNumberFormat="1" applyFont="1" applyBorder="1" applyAlignment="1">
      <alignment horizontal="right"/>
    </xf>
    <xf numFmtId="0" fontId="5" fillId="0" borderId="0" xfId="1" applyFont="1"/>
    <xf numFmtId="0" fontId="6" fillId="0" borderId="3" xfId="1" applyFont="1" applyBorder="1" applyAlignment="1">
      <alignment horizontal="left" vertical="center" wrapText="1" indent="4"/>
    </xf>
    <xf numFmtId="0" fontId="6" fillId="0" borderId="0" xfId="1" applyFont="1" applyAlignment="1">
      <alignment horizontal="right" wrapText="1"/>
    </xf>
    <xf numFmtId="0" fontId="6" fillId="0" borderId="3" xfId="1" applyFont="1" applyBorder="1" applyAlignment="1">
      <alignment horizontal="right" wrapText="1"/>
    </xf>
    <xf numFmtId="0" fontId="6" fillId="0" borderId="3" xfId="1" applyFont="1" applyBorder="1" applyAlignment="1">
      <alignment horizontal="right"/>
    </xf>
    <xf numFmtId="0" fontId="6" fillId="0" borderId="3" xfId="1" applyFont="1" applyBorder="1" applyAlignment="1">
      <alignment horizontal="left" vertical="center" wrapText="1" indent="2"/>
    </xf>
    <xf numFmtId="164" fontId="6" fillId="0" borderId="3" xfId="1" applyNumberFormat="1" applyFont="1" applyBorder="1" applyAlignment="1">
      <alignment horizontal="right" wrapText="1"/>
    </xf>
    <xf numFmtId="164" fontId="6" fillId="0" borderId="3" xfId="1" applyNumberFormat="1" applyFont="1" applyBorder="1" applyAlignment="1">
      <alignment horizontal="right"/>
    </xf>
    <xf numFmtId="0" fontId="6" fillId="0" borderId="0" xfId="1" applyFont="1" applyAlignment="1">
      <alignment horizontal="right"/>
    </xf>
    <xf numFmtId="0" fontId="6" fillId="0" borderId="3" xfId="1" applyFont="1" applyBorder="1" applyAlignment="1">
      <alignment horizontal="left" vertical="center" wrapText="1" indent="5"/>
    </xf>
    <xf numFmtId="0" fontId="6" fillId="0" borderId="3" xfId="1" applyFont="1" applyBorder="1" applyAlignment="1">
      <alignment horizontal="left" vertical="center" wrapText="1" indent="3"/>
    </xf>
    <xf numFmtId="0" fontId="6" fillId="0" borderId="3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left" vertical="center" wrapText="1" indent="1"/>
    </xf>
    <xf numFmtId="49" fontId="6" fillId="0" borderId="3" xfId="1" applyNumberFormat="1" applyFont="1" applyBorder="1" applyAlignment="1">
      <alignment horizontal="right" vertical="center" wrapText="1"/>
    </xf>
    <xf numFmtId="164" fontId="6" fillId="0" borderId="5" xfId="1" applyNumberFormat="1" applyFont="1" applyBorder="1" applyAlignment="1">
      <alignment horizontal="right"/>
    </xf>
    <xf numFmtId="49" fontId="2" fillId="0" borderId="0" xfId="1" applyNumberFormat="1" applyFont="1" applyAlignment="1">
      <alignment horizontal="left"/>
    </xf>
    <xf numFmtId="1" fontId="0" fillId="0" borderId="0" xfId="1" applyNumberFormat="1" applyFont="1" applyBorder="1" applyAlignment="1">
      <alignment horizontal="left" vertical="center" wrapText="1"/>
    </xf>
    <xf numFmtId="49" fontId="5" fillId="0" borderId="7" xfId="1" applyNumberFormat="1" applyFont="1" applyBorder="1" applyAlignment="1">
      <alignment horizontal="right" vertical="center" wrapText="1"/>
    </xf>
    <xf numFmtId="0" fontId="5" fillId="0" borderId="5" xfId="1" applyFont="1" applyBorder="1" applyAlignment="1">
      <alignment horizontal="left" vertical="center" wrapText="1" indent="1"/>
    </xf>
    <xf numFmtId="0" fontId="6" fillId="0" borderId="5" xfId="1" applyFont="1" applyBorder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9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right" wrapText="1"/>
    </xf>
    <xf numFmtId="164" fontId="6" fillId="0" borderId="2" xfId="1" applyNumberFormat="1" applyFont="1" applyBorder="1" applyAlignment="1">
      <alignment horizontal="right"/>
    </xf>
    <xf numFmtId="0" fontId="5" fillId="0" borderId="5" xfId="1" applyFont="1" applyBorder="1" applyAlignment="1">
      <alignment horizontal="right"/>
    </xf>
    <xf numFmtId="1" fontId="0" fillId="0" borderId="0" xfId="1" applyNumberFormat="1" applyFont="1" applyBorder="1" applyAlignment="1">
      <alignment horizontal="left" vertical="center" wrapText="1"/>
    </xf>
    <xf numFmtId="1" fontId="8" fillId="0" borderId="8" xfId="1" applyNumberFormat="1" applyFont="1" applyBorder="1" applyAlignment="1">
      <alignment horizontal="center" vertical="center" wrapText="1"/>
    </xf>
    <xf numFmtId="1" fontId="8" fillId="0" borderId="9" xfId="1" applyNumberFormat="1" applyFont="1" applyBorder="1" applyAlignment="1">
      <alignment horizontal="center" vertical="center" wrapText="1"/>
    </xf>
    <xf numFmtId="1" fontId="8" fillId="0" borderId="10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center" wrapText="1"/>
    </xf>
    <xf numFmtId="0" fontId="0" fillId="0" borderId="0" xfId="0" applyAlignment="1"/>
    <xf numFmtId="1" fontId="4" fillId="0" borderId="0" xfId="1" applyNumberFormat="1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66"/>
  <sheetViews>
    <sheetView tabSelected="1" workbookViewId="0">
      <selection activeCell="A3" sqref="A3:B3"/>
    </sheetView>
  </sheetViews>
  <sheetFormatPr defaultColWidth="9.140625" defaultRowHeight="14.25" x14ac:dyDescent="0.2"/>
  <cols>
    <col min="1" max="1" width="4.28515625" style="2" customWidth="1"/>
    <col min="2" max="2" width="41.5703125" style="26" customWidth="1"/>
    <col min="3" max="3" width="12.42578125" style="1" customWidth="1"/>
    <col min="4" max="5" width="15.140625" style="1" customWidth="1"/>
    <col min="6" max="6" width="12" style="1" customWidth="1"/>
    <col min="7" max="8" width="14.7109375" style="1" customWidth="1"/>
    <col min="9" max="9" width="14.5703125" style="1" customWidth="1"/>
    <col min="10" max="16384" width="9.140625" style="1"/>
  </cols>
  <sheetData>
    <row r="1" spans="1:16367" ht="15" x14ac:dyDescent="0.25">
      <c r="A1" s="44" t="s">
        <v>0</v>
      </c>
      <c r="B1" s="44"/>
      <c r="C1" s="44"/>
      <c r="D1" s="44"/>
      <c r="E1" s="44"/>
      <c r="F1" s="45"/>
      <c r="G1" s="45"/>
      <c r="H1" s="45"/>
    </row>
    <row r="2" spans="1:16367" ht="12.75" customHeight="1" x14ac:dyDescent="0.25">
      <c r="A2" s="46" t="s">
        <v>78</v>
      </c>
      <c r="B2" s="46"/>
      <c r="C2" s="46"/>
      <c r="D2" s="46"/>
      <c r="E2" s="46"/>
      <c r="F2" s="45"/>
      <c r="G2" s="45"/>
      <c r="H2" s="45"/>
    </row>
    <row r="3" spans="1:16367" ht="15.75" customHeight="1" x14ac:dyDescent="0.2">
      <c r="A3" s="39"/>
      <c r="B3" s="39"/>
      <c r="C3" s="44" t="s">
        <v>1</v>
      </c>
      <c r="D3" s="50"/>
      <c r="E3" s="50"/>
    </row>
    <row r="4" spans="1:16367" ht="15.75" customHeight="1" x14ac:dyDescent="0.2">
      <c r="A4" s="27"/>
      <c r="B4" s="27"/>
      <c r="C4" s="3"/>
      <c r="D4" s="35"/>
      <c r="E4" s="35"/>
      <c r="H4" s="33" t="s">
        <v>79</v>
      </c>
    </row>
    <row r="5" spans="1:16367" ht="15.75" customHeight="1" x14ac:dyDescent="0.2">
      <c r="A5" s="47"/>
      <c r="B5" s="47"/>
      <c r="C5" s="40" t="s">
        <v>77</v>
      </c>
      <c r="D5" s="41"/>
      <c r="E5" s="42"/>
      <c r="F5" s="40" t="s">
        <v>73</v>
      </c>
      <c r="G5" s="41"/>
      <c r="H5" s="4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</row>
    <row r="6" spans="1:16367" ht="15" customHeight="1" x14ac:dyDescent="0.2">
      <c r="A6" s="48"/>
      <c r="B6" s="48"/>
      <c r="C6" s="43" t="s">
        <v>2</v>
      </c>
      <c r="D6" s="43" t="s">
        <v>74</v>
      </c>
      <c r="E6" s="43"/>
      <c r="F6" s="43" t="s">
        <v>2</v>
      </c>
      <c r="G6" s="43" t="s">
        <v>74</v>
      </c>
      <c r="H6" s="43"/>
    </row>
    <row r="7" spans="1:16367" ht="17.25" customHeight="1" x14ac:dyDescent="0.2">
      <c r="A7" s="48"/>
      <c r="B7" s="48"/>
      <c r="C7" s="43"/>
      <c r="D7" s="43" t="s">
        <v>75</v>
      </c>
      <c r="E7" s="43" t="s">
        <v>76</v>
      </c>
      <c r="F7" s="43"/>
      <c r="G7" s="43" t="s">
        <v>75</v>
      </c>
      <c r="H7" s="43" t="s">
        <v>76</v>
      </c>
    </row>
    <row r="8" spans="1:16367" ht="23.25" customHeight="1" x14ac:dyDescent="0.2">
      <c r="A8" s="49"/>
      <c r="B8" s="49"/>
      <c r="C8" s="43"/>
      <c r="D8" s="43"/>
      <c r="E8" s="43"/>
      <c r="F8" s="43"/>
      <c r="G8" s="43"/>
      <c r="H8" s="43"/>
    </row>
    <row r="9" spans="1:16367" x14ac:dyDescent="0.2">
      <c r="A9" s="5" t="s">
        <v>3</v>
      </c>
      <c r="B9" s="6" t="s">
        <v>4</v>
      </c>
      <c r="C9" s="4">
        <v>1</v>
      </c>
      <c r="D9" s="34">
        <v>2</v>
      </c>
      <c r="E9" s="34">
        <v>3</v>
      </c>
      <c r="F9" s="31">
        <v>4</v>
      </c>
      <c r="G9" s="32">
        <v>5</v>
      </c>
      <c r="H9" s="31">
        <v>6</v>
      </c>
    </row>
    <row r="10" spans="1:16367" s="11" customFormat="1" ht="33.75" x14ac:dyDescent="0.2">
      <c r="A10" s="7" t="s">
        <v>5</v>
      </c>
      <c r="B10" s="8" t="s">
        <v>6</v>
      </c>
      <c r="C10" s="9">
        <v>100</v>
      </c>
      <c r="D10" s="9">
        <v>100</v>
      </c>
      <c r="E10" s="10">
        <v>100</v>
      </c>
      <c r="F10" s="9">
        <v>100</v>
      </c>
      <c r="G10" s="9">
        <v>100</v>
      </c>
      <c r="H10" s="10">
        <v>100</v>
      </c>
    </row>
    <row r="11" spans="1:16367" s="11" customFormat="1" ht="11.25" x14ac:dyDescent="0.2">
      <c r="A11" s="7"/>
      <c r="B11" s="12" t="s">
        <v>7</v>
      </c>
      <c r="C11" s="13"/>
      <c r="D11" s="14"/>
      <c r="E11" s="15"/>
      <c r="F11" s="14"/>
      <c r="G11" s="14"/>
      <c r="H11" s="15"/>
    </row>
    <row r="12" spans="1:16367" s="11" customFormat="1" ht="22.5" x14ac:dyDescent="0.2">
      <c r="A12" s="7" t="s">
        <v>8</v>
      </c>
      <c r="B12" s="16" t="s">
        <v>9</v>
      </c>
      <c r="C12" s="17">
        <v>97.528502139999304</v>
      </c>
      <c r="D12" s="17">
        <v>96.944954379912602</v>
      </c>
      <c r="E12" s="18">
        <v>99.815074406248499</v>
      </c>
      <c r="F12" s="17">
        <f>858*100/873</f>
        <v>98.281786941580762</v>
      </c>
      <c r="G12" s="17">
        <f>521*100/534</f>
        <v>97.565543071161045</v>
      </c>
      <c r="H12" s="17">
        <f>337*100/339</f>
        <v>99.410029498525077</v>
      </c>
    </row>
    <row r="13" spans="1:16367" s="11" customFormat="1" ht="22.5" x14ac:dyDescent="0.2">
      <c r="A13" s="7" t="s">
        <v>10</v>
      </c>
      <c r="B13" s="16" t="s">
        <v>11</v>
      </c>
      <c r="C13" s="17">
        <v>0.71877448649251097</v>
      </c>
      <c r="D13" s="17">
        <v>0.721443964237378</v>
      </c>
      <c r="E13" s="18">
        <v>0.184925593751531</v>
      </c>
      <c r="F13" s="17">
        <f>15*100/873</f>
        <v>1.7182130584192439</v>
      </c>
      <c r="G13" s="17">
        <f>13*100/534</f>
        <v>2.4344569288389515</v>
      </c>
      <c r="H13" s="17">
        <f>2*100/339</f>
        <v>0.58997050147492625</v>
      </c>
    </row>
    <row r="14" spans="1:16367" s="11" customFormat="1" ht="11.25" x14ac:dyDescent="0.2">
      <c r="A14" s="7" t="s">
        <v>12</v>
      </c>
      <c r="B14" s="16" t="s">
        <v>13</v>
      </c>
      <c r="C14" s="17">
        <v>1.75272337350817</v>
      </c>
      <c r="D14" s="17">
        <v>2.3336016558500599</v>
      </c>
      <c r="E14" s="18">
        <v>0</v>
      </c>
      <c r="F14" s="17">
        <v>0</v>
      </c>
      <c r="G14" s="17">
        <v>0</v>
      </c>
      <c r="H14" s="15">
        <v>0</v>
      </c>
    </row>
    <row r="15" spans="1:16367" s="11" customFormat="1" ht="11.25" x14ac:dyDescent="0.2">
      <c r="A15" s="7"/>
      <c r="B15" s="8"/>
      <c r="C15" s="13"/>
      <c r="D15" s="14"/>
      <c r="E15" s="15"/>
      <c r="F15" s="17"/>
      <c r="G15" s="17"/>
      <c r="H15" s="18"/>
    </row>
    <row r="16" spans="1:16367" s="11" customFormat="1" ht="33.75" x14ac:dyDescent="0.2">
      <c r="A16" s="7" t="s">
        <v>14</v>
      </c>
      <c r="B16" s="8" t="s">
        <v>15</v>
      </c>
      <c r="C16" s="17">
        <v>100</v>
      </c>
      <c r="D16" s="17">
        <v>100</v>
      </c>
      <c r="E16" s="18">
        <v>100</v>
      </c>
      <c r="F16" s="18">
        <v>100</v>
      </c>
      <c r="G16" s="18">
        <v>100</v>
      </c>
      <c r="H16" s="18">
        <v>100</v>
      </c>
    </row>
    <row r="17" spans="1:8" s="11" customFormat="1" ht="11.25" x14ac:dyDescent="0.2">
      <c r="A17" s="7"/>
      <c r="B17" s="20" t="s">
        <v>7</v>
      </c>
      <c r="C17" s="19"/>
      <c r="D17" s="14"/>
      <c r="E17" s="15"/>
      <c r="F17" s="17"/>
      <c r="G17" s="17"/>
      <c r="H17" s="17"/>
    </row>
    <row r="18" spans="1:8" s="11" customFormat="1" ht="11.25" x14ac:dyDescent="0.2">
      <c r="A18" s="7" t="s">
        <v>16</v>
      </c>
      <c r="B18" s="16" t="s">
        <v>17</v>
      </c>
      <c r="C18" s="17">
        <v>3.8018471772170401</v>
      </c>
      <c r="D18" s="17">
        <v>2.2738055076253199</v>
      </c>
      <c r="E18" s="18">
        <v>1.04124435182875</v>
      </c>
      <c r="F18" s="17">
        <f>22*100/873</f>
        <v>2.5200458190148911</v>
      </c>
      <c r="G18" s="17">
        <f>15*100/534</f>
        <v>2.808988764044944</v>
      </c>
      <c r="H18" s="17">
        <f>7*100/339</f>
        <v>2.0648967551622417</v>
      </c>
    </row>
    <row r="19" spans="1:8" s="11" customFormat="1" ht="14.25" customHeight="1" x14ac:dyDescent="0.2">
      <c r="A19" s="7" t="s">
        <v>18</v>
      </c>
      <c r="B19" s="16" t="s">
        <v>19</v>
      </c>
      <c r="C19" s="17">
        <v>96.136190552318396</v>
      </c>
      <c r="D19" s="17">
        <v>97.643697014939306</v>
      </c>
      <c r="E19" s="18">
        <v>98.958755648171206</v>
      </c>
      <c r="F19" s="17">
        <f>851*100/873</f>
        <v>97.479954180985104</v>
      </c>
      <c r="G19" s="17">
        <f>519*100/534</f>
        <v>97.19101123595506</v>
      </c>
      <c r="H19" s="17">
        <f>332*100/339</f>
        <v>97.935103244837762</v>
      </c>
    </row>
    <row r="20" spans="1:8" s="11" customFormat="1" ht="11.25" x14ac:dyDescent="0.2">
      <c r="A20" s="7" t="s">
        <v>20</v>
      </c>
      <c r="B20" s="16" t="s">
        <v>13</v>
      </c>
      <c r="C20" s="17">
        <v>6.1962270464568502E-2</v>
      </c>
      <c r="D20" s="17">
        <v>8.2497477435319294E-2</v>
      </c>
      <c r="E20" s="18">
        <v>0</v>
      </c>
      <c r="F20" s="17">
        <v>0</v>
      </c>
      <c r="G20" s="17">
        <v>0</v>
      </c>
      <c r="H20" s="17">
        <v>0</v>
      </c>
    </row>
    <row r="21" spans="1:8" s="11" customFormat="1" ht="11.25" x14ac:dyDescent="0.2">
      <c r="A21" s="7"/>
      <c r="B21" s="8"/>
      <c r="C21" s="13"/>
      <c r="D21" s="14"/>
      <c r="E21" s="15"/>
      <c r="F21" s="17"/>
      <c r="G21" s="17"/>
      <c r="H21" s="17"/>
    </row>
    <row r="22" spans="1:8" s="11" customFormat="1" ht="36" customHeight="1" x14ac:dyDescent="0.2">
      <c r="A22" s="7" t="s">
        <v>21</v>
      </c>
      <c r="B22" s="8" t="s">
        <v>22</v>
      </c>
      <c r="C22" s="17">
        <v>100</v>
      </c>
      <c r="D22" s="17">
        <v>100</v>
      </c>
      <c r="E22" s="18">
        <v>100</v>
      </c>
      <c r="F22" s="17">
        <v>100</v>
      </c>
      <c r="G22" s="17">
        <v>100</v>
      </c>
      <c r="H22" s="17">
        <v>100</v>
      </c>
    </row>
    <row r="23" spans="1:8" s="11" customFormat="1" ht="11.25" x14ac:dyDescent="0.2">
      <c r="A23" s="7"/>
      <c r="B23" s="21" t="s">
        <v>7</v>
      </c>
      <c r="C23" s="19"/>
      <c r="D23" s="14"/>
      <c r="E23" s="15"/>
      <c r="F23" s="17"/>
      <c r="G23" s="17"/>
      <c r="H23" s="17"/>
    </row>
    <row r="24" spans="1:8" s="11" customFormat="1" ht="22.5" x14ac:dyDescent="0.2">
      <c r="A24" s="7" t="s">
        <v>23</v>
      </c>
      <c r="B24" s="22" t="s">
        <v>24</v>
      </c>
      <c r="C24" s="17">
        <v>71.013249999552301</v>
      </c>
      <c r="D24" s="17">
        <v>68.337535554168298</v>
      </c>
      <c r="E24" s="18">
        <v>65.410342781563799</v>
      </c>
      <c r="F24" s="17">
        <f>637*100/873</f>
        <v>72.966781214203891</v>
      </c>
      <c r="G24" s="17">
        <f>367*100/534</f>
        <v>68.726591760299627</v>
      </c>
      <c r="H24" s="17">
        <f>270*100/339</f>
        <v>79.646017699115049</v>
      </c>
    </row>
    <row r="25" spans="1:8" s="11" customFormat="1" ht="22.5" x14ac:dyDescent="0.2">
      <c r="A25" s="7" t="s">
        <v>25</v>
      </c>
      <c r="B25" s="22" t="s">
        <v>26</v>
      </c>
      <c r="C25" s="17">
        <v>25.272561991375799</v>
      </c>
      <c r="D25" s="17">
        <v>26.914793516662701</v>
      </c>
      <c r="E25" s="18">
        <v>27.196919881795601</v>
      </c>
      <c r="F25" s="17">
        <f>219*100/873</f>
        <v>25.085910652920962</v>
      </c>
      <c r="G25" s="17">
        <f>150*100/534</f>
        <v>28.089887640449437</v>
      </c>
      <c r="H25" s="17">
        <f>69*100/339</f>
        <v>20.353982300884955</v>
      </c>
    </row>
    <row r="26" spans="1:8" s="11" customFormat="1" ht="22.5" x14ac:dyDescent="0.2">
      <c r="A26" s="7" t="s">
        <v>27</v>
      </c>
      <c r="B26" s="22" t="s">
        <v>28</v>
      </c>
      <c r="C26" s="17">
        <v>2.3790725698293498</v>
      </c>
      <c r="D26" s="17">
        <v>2.97007861377049</v>
      </c>
      <c r="E26" s="18">
        <v>6.9736013021529297</v>
      </c>
      <c r="F26" s="17">
        <f>13*100/873</f>
        <v>1.4891179839633448</v>
      </c>
      <c r="G26" s="17">
        <f t="shared" ref="G26" si="0">13*100/534</f>
        <v>2.4344569288389515</v>
      </c>
      <c r="H26" s="17">
        <v>0</v>
      </c>
    </row>
    <row r="27" spans="1:8" s="11" customFormat="1" ht="33.75" x14ac:dyDescent="0.2">
      <c r="A27" s="7" t="s">
        <v>29</v>
      </c>
      <c r="B27" s="22" t="s">
        <v>30</v>
      </c>
      <c r="C27" s="17">
        <v>0.26910890583076602</v>
      </c>
      <c r="D27" s="17">
        <v>0.35829555179247302</v>
      </c>
      <c r="E27" s="18">
        <v>0.41913603448768699</v>
      </c>
      <c r="F27" s="17">
        <f>4*100/873</f>
        <v>0.45819014891179838</v>
      </c>
      <c r="G27" s="17">
        <f>4*100/534</f>
        <v>0.74906367041198507</v>
      </c>
      <c r="H27" s="17">
        <v>0</v>
      </c>
    </row>
    <row r="28" spans="1:8" s="11" customFormat="1" ht="11.25" x14ac:dyDescent="0.2">
      <c r="A28" s="7" t="s">
        <v>31</v>
      </c>
      <c r="B28" s="22" t="s">
        <v>13</v>
      </c>
      <c r="C28" s="17">
        <v>1.06600653341183</v>
      </c>
      <c r="D28" s="17">
        <v>1.4192967636060501</v>
      </c>
      <c r="E28" s="18">
        <v>0</v>
      </c>
      <c r="F28" s="17">
        <v>0</v>
      </c>
      <c r="G28" s="17">
        <v>0</v>
      </c>
      <c r="H28" s="17">
        <v>0</v>
      </c>
    </row>
    <row r="29" spans="1:8" s="11" customFormat="1" ht="11.25" x14ac:dyDescent="0.2">
      <c r="A29" s="7"/>
      <c r="B29" s="8"/>
      <c r="C29" s="19"/>
      <c r="D29" s="14"/>
      <c r="E29" s="15"/>
      <c r="F29" s="17"/>
      <c r="G29" s="17"/>
      <c r="H29" s="17"/>
    </row>
    <row r="30" spans="1:8" s="11" customFormat="1" ht="36" customHeight="1" x14ac:dyDescent="0.2">
      <c r="A30" s="7" t="s">
        <v>32</v>
      </c>
      <c r="B30" s="8" t="s">
        <v>22</v>
      </c>
      <c r="C30" s="17">
        <v>100</v>
      </c>
      <c r="D30" s="17">
        <v>100</v>
      </c>
      <c r="E30" s="18">
        <v>100</v>
      </c>
      <c r="F30" s="17">
        <v>100</v>
      </c>
      <c r="G30" s="17">
        <v>100</v>
      </c>
      <c r="H30" s="17">
        <v>100</v>
      </c>
    </row>
    <row r="31" spans="1:8" s="11" customFormat="1" ht="11.25" x14ac:dyDescent="0.2">
      <c r="A31" s="7"/>
      <c r="B31" s="12" t="s">
        <v>7</v>
      </c>
      <c r="C31" s="13"/>
      <c r="D31" s="14"/>
      <c r="E31" s="15"/>
      <c r="F31" s="17"/>
      <c r="G31" s="17"/>
      <c r="H31" s="17"/>
    </row>
    <row r="32" spans="1:8" s="11" customFormat="1" ht="33.75" x14ac:dyDescent="0.2">
      <c r="A32" s="7" t="s">
        <v>33</v>
      </c>
      <c r="B32" s="16" t="s">
        <v>34</v>
      </c>
      <c r="C32" s="17">
        <v>31.180612790459499</v>
      </c>
      <c r="D32" s="17">
        <v>22.996581090146002</v>
      </c>
      <c r="E32" s="18">
        <v>24.815694169269999</v>
      </c>
      <c r="F32" s="17">
        <f>251*100/873</f>
        <v>28.75143184421535</v>
      </c>
      <c r="G32" s="17">
        <f>146*100/534</f>
        <v>27.340823970037452</v>
      </c>
      <c r="H32" s="17">
        <f>105*100/339</f>
        <v>30.973451327433629</v>
      </c>
    </row>
    <row r="33" spans="1:8" s="11" customFormat="1" ht="35.25" customHeight="1" x14ac:dyDescent="0.2">
      <c r="A33" s="7" t="s">
        <v>35</v>
      </c>
      <c r="B33" s="16" t="s">
        <v>36</v>
      </c>
      <c r="C33" s="17">
        <v>31.629743730889398</v>
      </c>
      <c r="D33" s="17">
        <v>36.493590756008999</v>
      </c>
      <c r="E33" s="18">
        <v>45.076786600800801</v>
      </c>
      <c r="F33" s="17">
        <f>339*100/873</f>
        <v>38.831615120274911</v>
      </c>
      <c r="G33" s="17">
        <f>221*100/534</f>
        <v>41.385767790262172</v>
      </c>
      <c r="H33" s="17">
        <f>118*100/339</f>
        <v>34.80825958702065</v>
      </c>
    </row>
    <row r="34" spans="1:8" s="11" customFormat="1" ht="33.75" x14ac:dyDescent="0.2">
      <c r="A34" s="7" t="s">
        <v>37</v>
      </c>
      <c r="B34" s="16" t="s">
        <v>38</v>
      </c>
      <c r="C34" s="17">
        <v>36.332376263504699</v>
      </c>
      <c r="D34" s="17">
        <v>39.368449986012699</v>
      </c>
      <c r="E34" s="18">
        <v>30.107519229929199</v>
      </c>
      <c r="F34" s="17">
        <f>283*100/873</f>
        <v>32.416953035509735</v>
      </c>
      <c r="G34" s="17">
        <f>167*100/534</f>
        <v>31.273408239700373</v>
      </c>
      <c r="H34" s="17">
        <f>116*100/339</f>
        <v>34.21828908554572</v>
      </c>
    </row>
    <row r="35" spans="1:8" s="11" customFormat="1" ht="11.25" x14ac:dyDescent="0.2">
      <c r="A35" s="7" t="s">
        <v>39</v>
      </c>
      <c r="B35" s="16" t="s">
        <v>13</v>
      </c>
      <c r="C35" s="17">
        <v>0.85726721514638504</v>
      </c>
      <c r="D35" s="17">
        <v>1.1413781678322901</v>
      </c>
      <c r="E35" s="18">
        <v>0</v>
      </c>
      <c r="F35" s="17">
        <v>0</v>
      </c>
      <c r="G35" s="17">
        <v>0</v>
      </c>
      <c r="H35" s="17">
        <v>0</v>
      </c>
    </row>
    <row r="36" spans="1:8" s="11" customFormat="1" ht="11.25" x14ac:dyDescent="0.2">
      <c r="A36" s="7"/>
      <c r="B36" s="16"/>
      <c r="C36" s="19"/>
      <c r="D36" s="14"/>
      <c r="E36" s="15"/>
      <c r="F36" s="17"/>
      <c r="G36" s="17"/>
      <c r="H36" s="17"/>
    </row>
    <row r="37" spans="1:8" s="11" customFormat="1" ht="45" x14ac:dyDescent="0.2">
      <c r="A37" s="7" t="s">
        <v>40</v>
      </c>
      <c r="B37" s="8" t="s">
        <v>22</v>
      </c>
      <c r="C37" s="17">
        <v>100</v>
      </c>
      <c r="D37" s="17">
        <v>100</v>
      </c>
      <c r="E37" s="18">
        <v>100</v>
      </c>
      <c r="F37" s="17">
        <v>100</v>
      </c>
      <c r="G37" s="17">
        <v>100</v>
      </c>
      <c r="H37" s="17">
        <v>100</v>
      </c>
    </row>
    <row r="38" spans="1:8" s="11" customFormat="1" ht="11.25" x14ac:dyDescent="0.2">
      <c r="A38" s="7"/>
      <c r="B38" s="20" t="s">
        <v>7</v>
      </c>
      <c r="C38" s="13"/>
      <c r="D38" s="14"/>
      <c r="E38" s="15"/>
      <c r="F38" s="17"/>
      <c r="G38" s="17"/>
      <c r="H38" s="17"/>
    </row>
    <row r="39" spans="1:8" s="11" customFormat="1" ht="22.5" x14ac:dyDescent="0.2">
      <c r="A39" s="7" t="s">
        <v>41</v>
      </c>
      <c r="B39" s="16" t="s">
        <v>42</v>
      </c>
      <c r="C39" s="17">
        <v>37.832843838435899</v>
      </c>
      <c r="D39" s="17">
        <v>30.5560828796132</v>
      </c>
      <c r="E39" s="18">
        <v>31.245553226155</v>
      </c>
      <c r="F39" s="17">
        <f>343*100/873</f>
        <v>39.289805269186715</v>
      </c>
      <c r="G39" s="17">
        <f>187*100/534</f>
        <v>35.018726591760299</v>
      </c>
      <c r="H39" s="17">
        <f>156*100/339</f>
        <v>46.017699115044245</v>
      </c>
    </row>
    <row r="40" spans="1:8" s="11" customFormat="1" ht="22.5" x14ac:dyDescent="0.2">
      <c r="A40" s="7" t="s">
        <v>43</v>
      </c>
      <c r="B40" s="16" t="s">
        <v>44</v>
      </c>
      <c r="C40" s="17">
        <v>37.650803054084903</v>
      </c>
      <c r="D40" s="17">
        <v>42.903789180742002</v>
      </c>
      <c r="E40" s="18">
        <v>47.571396686605098</v>
      </c>
      <c r="F40" s="17">
        <f>349*100/873</f>
        <v>39.97709049255441</v>
      </c>
      <c r="G40" s="17">
        <f>256*100/534</f>
        <v>47.940074906367045</v>
      </c>
      <c r="H40" s="17">
        <f>93*100/339</f>
        <v>27.43362831858407</v>
      </c>
    </row>
    <row r="41" spans="1:8" s="11" customFormat="1" ht="22.5" x14ac:dyDescent="0.2">
      <c r="A41" s="7" t="s">
        <v>45</v>
      </c>
      <c r="B41" s="16" t="s">
        <v>46</v>
      </c>
      <c r="C41" s="17">
        <v>22.141251812172701</v>
      </c>
      <c r="D41" s="17">
        <v>23.377883172836601</v>
      </c>
      <c r="E41" s="18">
        <v>21.183050087239899</v>
      </c>
      <c r="F41" s="17">
        <f>181*100/873</f>
        <v>20.733104238258878</v>
      </c>
      <c r="G41" s="17">
        <f>91*100/534</f>
        <v>17.04119850187266</v>
      </c>
      <c r="H41" s="17">
        <f>90*100/339</f>
        <v>26.548672566371682</v>
      </c>
    </row>
    <row r="42" spans="1:8" s="11" customFormat="1" ht="11.25" x14ac:dyDescent="0.2">
      <c r="A42" s="7" t="s">
        <v>47</v>
      </c>
      <c r="B42" s="16" t="s">
        <v>13</v>
      </c>
      <c r="C42" s="17">
        <v>2.3751012953064099</v>
      </c>
      <c r="D42" s="17">
        <v>3.1622447668082301</v>
      </c>
      <c r="E42" s="18">
        <v>0</v>
      </c>
      <c r="F42" s="17">
        <v>0</v>
      </c>
      <c r="G42" s="17">
        <v>0</v>
      </c>
      <c r="H42" s="17">
        <v>0</v>
      </c>
    </row>
    <row r="43" spans="1:8" s="11" customFormat="1" ht="11.25" x14ac:dyDescent="0.2">
      <c r="A43" s="7"/>
      <c r="B43" s="8"/>
      <c r="C43" s="19"/>
      <c r="D43" s="14"/>
      <c r="E43" s="15"/>
      <c r="F43" s="17"/>
      <c r="G43" s="17"/>
      <c r="H43" s="17"/>
    </row>
    <row r="44" spans="1:8" s="11" customFormat="1" ht="33.75" customHeight="1" x14ac:dyDescent="0.2">
      <c r="A44" s="7" t="s">
        <v>48</v>
      </c>
      <c r="B44" s="8" t="s">
        <v>22</v>
      </c>
      <c r="C44" s="17">
        <v>100</v>
      </c>
      <c r="D44" s="17">
        <v>100</v>
      </c>
      <c r="E44" s="18">
        <v>100</v>
      </c>
      <c r="F44" s="17">
        <v>100</v>
      </c>
      <c r="G44" s="17">
        <v>100</v>
      </c>
      <c r="H44" s="17">
        <v>100</v>
      </c>
    </row>
    <row r="45" spans="1:8" s="11" customFormat="1" ht="11.25" x14ac:dyDescent="0.2">
      <c r="A45" s="7"/>
      <c r="B45" s="21" t="s">
        <v>49</v>
      </c>
      <c r="C45" s="13"/>
      <c r="D45" s="14"/>
      <c r="E45" s="15"/>
      <c r="F45" s="17"/>
      <c r="G45" s="17"/>
      <c r="H45" s="17"/>
    </row>
    <row r="46" spans="1:8" s="11" customFormat="1" ht="21" x14ac:dyDescent="0.2">
      <c r="A46" s="7"/>
      <c r="B46" s="23" t="s">
        <v>50</v>
      </c>
      <c r="C46" s="13"/>
      <c r="D46" s="36"/>
      <c r="E46" s="15"/>
      <c r="F46" s="17"/>
      <c r="G46" s="17"/>
      <c r="H46" s="17"/>
    </row>
    <row r="47" spans="1:8" s="11" customFormat="1" ht="11.25" x14ac:dyDescent="0.2">
      <c r="A47" s="7" t="s">
        <v>51</v>
      </c>
      <c r="B47" s="16" t="s">
        <v>52</v>
      </c>
      <c r="C47" s="17">
        <v>76.501580618477604</v>
      </c>
      <c r="D47" s="17">
        <v>73.564840000984105</v>
      </c>
      <c r="E47" s="18">
        <v>73.865024556076605</v>
      </c>
      <c r="F47" s="17">
        <f>697*100/873</f>
        <v>79.839633447880871</v>
      </c>
      <c r="G47" s="17">
        <f>442*100/534</f>
        <v>82.771535580524343</v>
      </c>
      <c r="H47" s="17">
        <f>255*100/339</f>
        <v>75.221238938053091</v>
      </c>
    </row>
    <row r="48" spans="1:8" s="11" customFormat="1" ht="11.25" x14ac:dyDescent="0.2">
      <c r="A48" s="7" t="s">
        <v>53</v>
      </c>
      <c r="B48" s="16" t="s">
        <v>54</v>
      </c>
      <c r="C48" s="17">
        <v>22.289300588423899</v>
      </c>
      <c r="D48" s="17">
        <v>25.247332495138199</v>
      </c>
      <c r="E48" s="18">
        <v>24.718215384471701</v>
      </c>
      <c r="F48" s="17">
        <f>159*100/873</f>
        <v>18.213058419243985</v>
      </c>
      <c r="G48" s="17">
        <f>87*100/534</f>
        <v>16.292134831460675</v>
      </c>
      <c r="H48" s="17">
        <f>72*100/339</f>
        <v>21.238938053097346</v>
      </c>
    </row>
    <row r="49" spans="1:8" s="11" customFormat="1" ht="11.25" x14ac:dyDescent="0.2">
      <c r="A49" s="7" t="s">
        <v>55</v>
      </c>
      <c r="B49" s="16" t="s">
        <v>56</v>
      </c>
      <c r="C49" s="17">
        <v>1.04586963751559</v>
      </c>
      <c r="D49" s="17">
        <v>0.97047517917972903</v>
      </c>
      <c r="E49" s="18">
        <v>1.4167600594516001</v>
      </c>
      <c r="F49" s="17">
        <f>17*100/873</f>
        <v>1.9473081328751431</v>
      </c>
      <c r="G49" s="17">
        <f>5*100/534</f>
        <v>0.93632958801498123</v>
      </c>
      <c r="H49" s="17">
        <f>12*100/339</f>
        <v>3.5398230088495577</v>
      </c>
    </row>
    <row r="50" spans="1:8" x14ac:dyDescent="0.2">
      <c r="A50" s="7" t="s">
        <v>57</v>
      </c>
      <c r="B50" s="16" t="s">
        <v>13</v>
      </c>
      <c r="C50" s="17">
        <v>0.163249155582955</v>
      </c>
      <c r="D50" s="17">
        <v>0.21735232469799301</v>
      </c>
      <c r="E50" s="18">
        <v>0</v>
      </c>
      <c r="F50" s="17">
        <v>0</v>
      </c>
      <c r="G50" s="17">
        <v>0</v>
      </c>
      <c r="H50" s="17">
        <v>0</v>
      </c>
    </row>
    <row r="51" spans="1:8" ht="42" x14ac:dyDescent="0.2">
      <c r="A51" s="7"/>
      <c r="B51" s="23" t="s">
        <v>58</v>
      </c>
      <c r="C51" s="13"/>
      <c r="D51" s="36"/>
      <c r="E51" s="15"/>
      <c r="F51" s="17"/>
      <c r="G51" s="17"/>
      <c r="H51" s="17"/>
    </row>
    <row r="52" spans="1:8" x14ac:dyDescent="0.2">
      <c r="A52" s="7" t="s">
        <v>59</v>
      </c>
      <c r="B52" s="16" t="s">
        <v>52</v>
      </c>
      <c r="C52" s="17">
        <v>79.172301635853401</v>
      </c>
      <c r="D52" s="17">
        <v>80.102793046210905</v>
      </c>
      <c r="E52" s="18">
        <v>85.865987374599698</v>
      </c>
      <c r="F52" s="17">
        <f>702*100/873</f>
        <v>80.412371134020617</v>
      </c>
      <c r="G52" s="17">
        <f>445*100/534</f>
        <v>83.333333333333329</v>
      </c>
      <c r="H52" s="17">
        <f>257*100/339</f>
        <v>75.811209439528028</v>
      </c>
    </row>
    <row r="53" spans="1:8" x14ac:dyDescent="0.2">
      <c r="A53" s="7" t="s">
        <v>60</v>
      </c>
      <c r="B53" s="16" t="s">
        <v>54</v>
      </c>
      <c r="C53" s="17">
        <v>18.630502654577601</v>
      </c>
      <c r="D53" s="17">
        <v>17.215474154010298</v>
      </c>
      <c r="E53" s="18">
        <v>13.6712562640478</v>
      </c>
      <c r="F53" s="17">
        <f>165*100/873</f>
        <v>18.900343642611684</v>
      </c>
      <c r="G53" s="17">
        <f>86*100/534</f>
        <v>16.104868913857679</v>
      </c>
      <c r="H53" s="17">
        <f>79*100/339</f>
        <v>23.303834808259587</v>
      </c>
    </row>
    <row r="54" spans="1:8" x14ac:dyDescent="0.2">
      <c r="A54" s="7" t="s">
        <v>61</v>
      </c>
      <c r="B54" s="16" t="s">
        <v>56</v>
      </c>
      <c r="C54" s="17">
        <v>0.86883564330430296</v>
      </c>
      <c r="D54" s="17">
        <v>0.91313468723355296</v>
      </c>
      <c r="E54" s="18">
        <v>0.46275636135252002</v>
      </c>
      <c r="F54" s="17">
        <f>6*100/873</f>
        <v>0.6872852233676976</v>
      </c>
      <c r="G54" s="17">
        <f>3*100/534</f>
        <v>0.5617977528089888</v>
      </c>
      <c r="H54" s="17">
        <f>3*100/339</f>
        <v>0.88495575221238942</v>
      </c>
    </row>
    <row r="55" spans="1:8" x14ac:dyDescent="0.2">
      <c r="A55" s="7" t="s">
        <v>62</v>
      </c>
      <c r="B55" s="16" t="s">
        <v>13</v>
      </c>
      <c r="C55" s="17">
        <v>1.3283600662647299</v>
      </c>
      <c r="D55" s="17">
        <v>1.7685981125452399</v>
      </c>
      <c r="E55" s="18">
        <v>0</v>
      </c>
      <c r="F55" s="17">
        <v>0</v>
      </c>
      <c r="G55" s="17">
        <v>0</v>
      </c>
      <c r="H55" s="17">
        <v>0</v>
      </c>
    </row>
    <row r="56" spans="1:8" ht="21" x14ac:dyDescent="0.2">
      <c r="A56" s="7"/>
      <c r="B56" s="23" t="s">
        <v>63</v>
      </c>
      <c r="C56" s="13"/>
      <c r="D56" s="36"/>
      <c r="E56" s="15"/>
      <c r="F56" s="17"/>
      <c r="G56" s="17"/>
      <c r="H56" s="17"/>
    </row>
    <row r="57" spans="1:8" x14ac:dyDescent="0.2">
      <c r="A57" s="7" t="s">
        <v>64</v>
      </c>
      <c r="B57" s="16" t="s">
        <v>52</v>
      </c>
      <c r="C57" s="17">
        <v>46.820353131792402</v>
      </c>
      <c r="D57" s="17">
        <v>40.434182279257101</v>
      </c>
      <c r="E57" s="18">
        <v>52.195008047214401</v>
      </c>
      <c r="F57" s="17">
        <v>47.4</v>
      </c>
      <c r="G57" s="17">
        <f>249*100/534</f>
        <v>46.629213483146067</v>
      </c>
      <c r="H57" s="17">
        <f>166*100/339</f>
        <v>48.967551622418881</v>
      </c>
    </row>
    <row r="58" spans="1:8" x14ac:dyDescent="0.2">
      <c r="A58" s="7" t="s">
        <v>65</v>
      </c>
      <c r="B58" s="16" t="s">
        <v>54</v>
      </c>
      <c r="C58" s="17">
        <v>45.580670925793903</v>
      </c>
      <c r="D58" s="17">
        <v>52.1531311702376</v>
      </c>
      <c r="E58" s="18">
        <v>37.277253984520399</v>
      </c>
      <c r="F58" s="17">
        <f>401*100/873</f>
        <v>45.933562428407789</v>
      </c>
      <c r="G58" s="17">
        <f>261*100/534</f>
        <v>48.876404494382022</v>
      </c>
      <c r="H58" s="17">
        <f>140*100/339</f>
        <v>41.297935103244839</v>
      </c>
    </row>
    <row r="59" spans="1:8" x14ac:dyDescent="0.2">
      <c r="A59" s="7" t="s">
        <v>66</v>
      </c>
      <c r="B59" s="16" t="s">
        <v>56</v>
      </c>
      <c r="C59" s="17">
        <v>7.1612411449315001</v>
      </c>
      <c r="D59" s="17">
        <v>7.0369924471598102</v>
      </c>
      <c r="E59" s="18">
        <v>10.5277379682651</v>
      </c>
      <c r="F59" s="17">
        <f>58*100/873</f>
        <v>6.6437571592210771</v>
      </c>
      <c r="G59" s="17">
        <f>25*100/534</f>
        <v>4.6816479400749067</v>
      </c>
      <c r="H59" s="17">
        <f>33*100/339</f>
        <v>9.7345132743362832</v>
      </c>
    </row>
    <row r="60" spans="1:8" x14ac:dyDescent="0.2">
      <c r="A60" s="7" t="s">
        <v>67</v>
      </c>
      <c r="B60" s="16" t="s">
        <v>13</v>
      </c>
      <c r="C60" s="17">
        <v>0.43773479748225402</v>
      </c>
      <c r="D60" s="17">
        <v>0.37569410334549602</v>
      </c>
      <c r="E60" s="18">
        <v>0</v>
      </c>
      <c r="F60" s="17">
        <v>0</v>
      </c>
      <c r="G60" s="17">
        <v>0</v>
      </c>
      <c r="H60" s="17">
        <v>0</v>
      </c>
    </row>
    <row r="61" spans="1:8" ht="21" x14ac:dyDescent="0.2">
      <c r="A61" s="7"/>
      <c r="B61" s="23" t="s">
        <v>68</v>
      </c>
      <c r="C61" s="15"/>
      <c r="D61" s="36"/>
      <c r="E61" s="15"/>
      <c r="F61" s="17"/>
      <c r="G61" s="17"/>
      <c r="H61" s="17"/>
    </row>
    <row r="62" spans="1:8" x14ac:dyDescent="0.2">
      <c r="A62" s="7" t="s">
        <v>69</v>
      </c>
      <c r="B62" s="16" t="s">
        <v>52</v>
      </c>
      <c r="C62" s="18">
        <v>79.769975715973302</v>
      </c>
      <c r="D62" s="17">
        <v>78.4034838321069</v>
      </c>
      <c r="E62" s="18">
        <v>79.405104907898604</v>
      </c>
      <c r="F62" s="17">
        <v>73.400000000000006</v>
      </c>
      <c r="G62" s="17">
        <f>386*100/534</f>
        <v>72.284644194756552</v>
      </c>
      <c r="H62" s="17">
        <f>254*100/339</f>
        <v>74.926253687315636</v>
      </c>
    </row>
    <row r="63" spans="1:8" x14ac:dyDescent="0.2">
      <c r="A63" s="7" t="s">
        <v>70</v>
      </c>
      <c r="B63" s="16" t="s">
        <v>54</v>
      </c>
      <c r="C63" s="18">
        <v>14.512296027153001</v>
      </c>
      <c r="D63" s="17">
        <v>14.942426426000701</v>
      </c>
      <c r="E63" s="18">
        <v>17.624356136580801</v>
      </c>
      <c r="F63" s="17">
        <f>207*100/873</f>
        <v>23.711340206185568</v>
      </c>
      <c r="G63" s="17">
        <f>130*100/534</f>
        <v>24.344569288389515</v>
      </c>
      <c r="H63" s="17">
        <f>77*100/339</f>
        <v>22.713864306784661</v>
      </c>
    </row>
    <row r="64" spans="1:8" x14ac:dyDescent="0.2">
      <c r="A64" s="7" t="s">
        <v>71</v>
      </c>
      <c r="B64" s="16" t="s">
        <v>56</v>
      </c>
      <c r="C64" s="18">
        <v>5.45050052659741</v>
      </c>
      <c r="D64" s="17">
        <v>6.38461076088924</v>
      </c>
      <c r="E64" s="18">
        <v>2.9705389555205799</v>
      </c>
      <c r="F64" s="17">
        <v>2.8</v>
      </c>
      <c r="G64" s="17">
        <v>3.3</v>
      </c>
      <c r="H64" s="17">
        <f>8*100/339</f>
        <v>2.359882005899705</v>
      </c>
    </row>
    <row r="65" spans="1:8" x14ac:dyDescent="0.2">
      <c r="A65" s="24" t="s">
        <v>72</v>
      </c>
      <c r="B65" s="16" t="s">
        <v>13</v>
      </c>
      <c r="C65" s="37">
        <v>0.267227730276274</v>
      </c>
      <c r="D65" s="17">
        <v>0.269478981003131</v>
      </c>
      <c r="E65" s="37">
        <v>0</v>
      </c>
      <c r="F65" s="17">
        <f>1*100/873</f>
        <v>0.11454753722794959</v>
      </c>
      <c r="G65" s="17">
        <f>1*100/873</f>
        <v>0.11454753722794959</v>
      </c>
      <c r="H65" s="17">
        <v>0</v>
      </c>
    </row>
    <row r="66" spans="1:8" x14ac:dyDescent="0.2">
      <c r="A66" s="28"/>
      <c r="B66" s="29"/>
      <c r="C66" s="30"/>
      <c r="D66" s="38"/>
      <c r="E66" s="30"/>
      <c r="F66" s="25"/>
      <c r="G66" s="25"/>
      <c r="H66" s="25"/>
    </row>
  </sheetData>
  <mergeCells count="16">
    <mergeCell ref="A1:H1"/>
    <mergeCell ref="A2:H2"/>
    <mergeCell ref="C3:E3"/>
    <mergeCell ref="A3:B3"/>
    <mergeCell ref="F5:H5"/>
    <mergeCell ref="F6:F8"/>
    <mergeCell ref="G6:H6"/>
    <mergeCell ref="C5:E5"/>
    <mergeCell ref="D6:E6"/>
    <mergeCell ref="D7:D8"/>
    <mergeCell ref="E7:E8"/>
    <mergeCell ref="G7:G8"/>
    <mergeCell ref="H7:H8"/>
    <mergeCell ref="B5:B8"/>
    <mergeCell ref="A5:A8"/>
    <mergeCell ref="C6:C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т45</vt:lpstr>
      <vt:lpstr>Лист3</vt:lpstr>
      <vt:lpstr>т45!Заголовки_для_печати</vt:lpstr>
    </vt:vector>
  </TitlesOfParts>
  <Company>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P75_YaroshTN</dc:creator>
  <cp:lastModifiedBy>perepis1</cp:lastModifiedBy>
  <cp:lastPrinted>2017-10-31T00:31:21Z</cp:lastPrinted>
  <dcterms:created xsi:type="dcterms:W3CDTF">2017-10-20T01:26:03Z</dcterms:created>
  <dcterms:modified xsi:type="dcterms:W3CDTF">2017-12-15T01:57:53Z</dcterms:modified>
</cp:coreProperties>
</file>