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10" windowWidth="14415" windowHeight="7365"/>
  </bookViews>
  <sheets>
    <sheet name="т35" sheetId="1" r:id="rId1"/>
    <sheet name="Лист2" sheetId="2" r:id="rId2"/>
    <sheet name="Лист3" sheetId="3" r:id="rId3"/>
  </sheets>
  <definedNames>
    <definedName name="_xlnm.Print_Titles" localSheetId="0">т35!$5:$9</definedName>
  </definedNames>
  <calcPr calcId="144525"/>
</workbook>
</file>

<file path=xl/calcChain.xml><?xml version="1.0" encoding="utf-8"?>
<calcChain xmlns="http://schemas.openxmlformats.org/spreadsheetml/2006/main">
  <c r="H47" i="1" l="1"/>
  <c r="H46" i="1"/>
  <c r="H45" i="1"/>
  <c r="H40" i="1"/>
  <c r="H39" i="1"/>
  <c r="H38" i="1"/>
  <c r="H37" i="1"/>
  <c r="H36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5" i="1"/>
  <c r="H14" i="1"/>
  <c r="H13" i="1"/>
  <c r="H12" i="1"/>
  <c r="G47" i="1"/>
  <c r="G46" i="1"/>
  <c r="G45" i="1"/>
  <c r="G40" i="1"/>
  <c r="G39" i="1"/>
  <c r="G38" i="1"/>
  <c r="G37" i="1"/>
  <c r="G36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5" i="1"/>
  <c r="G14" i="1"/>
  <c r="G13" i="1"/>
  <c r="G12" i="1"/>
  <c r="F47" i="1"/>
  <c r="F46" i="1"/>
  <c r="F45" i="1"/>
  <c r="F40" i="1"/>
  <c r="F38" i="1"/>
  <c r="F37" i="1"/>
  <c r="F36" i="1"/>
  <c r="F39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5" i="1"/>
  <c r="F14" i="1"/>
  <c r="F13" i="1"/>
  <c r="F12" i="1"/>
</calcChain>
</file>

<file path=xl/sharedStrings.xml><?xml version="1.0" encoding="utf-8"?>
<sst xmlns="http://schemas.openxmlformats.org/spreadsheetml/2006/main" count="51" uniqueCount="40">
  <si>
    <t>ОЦЕНКА ДОМОХОЗЯЙСТВАМИ КАЧЕСТВА И ДОСТУПНОСТИ МЕДИЦИНСКОГО ОБСЛУЖИВАНИЯ</t>
  </si>
  <si>
    <t>Забайкальский край</t>
  </si>
  <si>
    <t>А</t>
  </si>
  <si>
    <t>Б</t>
  </si>
  <si>
    <t>Все домохозяйства</t>
  </si>
  <si>
    <t>в том числе по удовлетворенности работой поликлиники, к которой прикреплены члены домохозяйства</t>
  </si>
  <si>
    <t>удовлетворены в полной мере</t>
  </si>
  <si>
    <t>удовлетворены не в полной мере</t>
  </si>
  <si>
    <t xml:space="preserve">не удовлетворены </t>
  </si>
  <si>
    <t xml:space="preserve">не посещают поликлинику </t>
  </si>
  <si>
    <t>не определено</t>
  </si>
  <si>
    <t>Домохозяйства, не удовлетворенные работой поликлиники, к которой прикреплены  члены домохозяйства - всего</t>
  </si>
  <si>
    <t>из них не удовлетворены</t>
  </si>
  <si>
    <t>работой участкового врача</t>
  </si>
  <si>
    <t>работой врачей-специалистов</t>
  </si>
  <si>
    <t>работой среднего медперсонала по выполнению диагностических и лечебных процедур</t>
  </si>
  <si>
    <t>отсутствием необходимого оборудования и/или лекарственных препаратов</t>
  </si>
  <si>
    <t>состоянием и внешним видом медицинской организации</t>
  </si>
  <si>
    <t>состоянием внутренних помещений и кабинетов</t>
  </si>
  <si>
    <t>условиями для ожидания приема врача</t>
  </si>
  <si>
    <t>температурным режимом в помещении</t>
  </si>
  <si>
    <t>условиями пребывания для лиц с ограниченными возможностями</t>
  </si>
  <si>
    <t>состоянием туалетов для пациентов</t>
  </si>
  <si>
    <t>длительностью ожидания в очередях</t>
  </si>
  <si>
    <t>неудобным временем работы специалистов</t>
  </si>
  <si>
    <t>не удовлетворены по другим причинам</t>
  </si>
  <si>
    <t>в том числе по удовлетворенности организацией работы диагностических служб (УЗИ, ЭКГ, лаборатория, рентген  и т.д.) в поликлинике, к которой прикреплены члены домохозяйства</t>
  </si>
  <si>
    <t xml:space="preserve">диагностические службы отсутствуют </t>
  </si>
  <si>
    <t>не посещали диагностические службы</t>
  </si>
  <si>
    <t xml:space="preserve">в том числе по наличию трудностей с вызовом скорой медицинской помощи для членов домохозяйства </t>
  </si>
  <si>
    <t xml:space="preserve">имели трудности с вызовом скорой медицинской помощи </t>
  </si>
  <si>
    <t xml:space="preserve">не имели трудностей с вызовом скорой медицинской помощи </t>
  </si>
  <si>
    <t xml:space="preserve">не вызывали скорую медицинскую помощь </t>
  </si>
  <si>
    <t>в том числе</t>
  </si>
  <si>
    <t>2015 год</t>
  </si>
  <si>
    <t>2017 год</t>
  </si>
  <si>
    <t>Домохозяйства, указавшие сведения по работе медицинских организаций - всего</t>
  </si>
  <si>
    <t>В городской местности - всего</t>
  </si>
  <si>
    <t>В сельской местности - всего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</si>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</sst>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Font="1"/>
    <xf numFmtId="1" fontId="4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right" wrapText="1"/>
    </xf>
    <xf numFmtId="164" fontId="7" fillId="0" borderId="3" xfId="1" applyNumberFormat="1" applyFont="1" applyBorder="1" applyAlignment="1">
      <alignment horizontal="right"/>
    </xf>
    <xf numFmtId="164" fontId="6" fillId="0" borderId="4" xfId="1" applyNumberFormat="1" applyFont="1" applyBorder="1" applyAlignment="1">
      <alignment horizontal="right" wrapText="1"/>
    </xf>
    <xf numFmtId="0" fontId="8" fillId="0" borderId="0" xfId="1" applyFont="1"/>
    <xf numFmtId="0" fontId="6" fillId="0" borderId="5" xfId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 indent="2"/>
    </xf>
    <xf numFmtId="0" fontId="6" fillId="0" borderId="6" xfId="1" applyFont="1" applyBorder="1" applyAlignment="1">
      <alignment horizontal="right" wrapText="1"/>
    </xf>
    <xf numFmtId="0" fontId="6" fillId="0" borderId="7" xfId="1" applyFont="1" applyBorder="1" applyAlignment="1">
      <alignment horizontal="right" wrapText="1"/>
    </xf>
    <xf numFmtId="0" fontId="6" fillId="0" borderId="0" xfId="1" applyFont="1" applyAlignment="1">
      <alignment horizontal="left" vertical="center" wrapText="1" indent="1"/>
    </xf>
    <xf numFmtId="164" fontId="6" fillId="0" borderId="6" xfId="1" applyNumberFormat="1" applyFont="1" applyBorder="1" applyAlignment="1">
      <alignment horizontal="right" wrapText="1"/>
    </xf>
    <xf numFmtId="164" fontId="6" fillId="0" borderId="7" xfId="1" applyNumberFormat="1" applyFont="1" applyBorder="1" applyAlignment="1">
      <alignment horizontal="right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4"/>
    </xf>
    <xf numFmtId="0" fontId="6" fillId="0" borderId="0" xfId="1" applyFont="1" applyAlignment="1">
      <alignment horizontal="left" vertical="center" wrapText="1" indent="3"/>
    </xf>
    <xf numFmtId="0" fontId="6" fillId="0" borderId="8" xfId="1" applyFont="1" applyBorder="1" applyAlignment="1">
      <alignment horizontal="right" vertical="center" wrapText="1"/>
    </xf>
    <xf numFmtId="0" fontId="6" fillId="0" borderId="9" xfId="1" applyFont="1" applyBorder="1" applyAlignment="1">
      <alignment horizontal="left" vertical="center" wrapText="1" indent="1"/>
    </xf>
    <xf numFmtId="0" fontId="9" fillId="0" borderId="0" xfId="1" applyFont="1"/>
    <xf numFmtId="1" fontId="10" fillId="0" borderId="0" xfId="1" applyNumberFormat="1" applyFont="1" applyAlignment="1">
      <alignment horizontal="right"/>
    </xf>
    <xf numFmtId="49" fontId="10" fillId="0" borderId="0" xfId="1" applyNumberFormat="1" applyFont="1" applyAlignment="1">
      <alignment horizontal="left"/>
    </xf>
    <xf numFmtId="0" fontId="10" fillId="0" borderId="0" xfId="1" applyFont="1"/>
    <xf numFmtId="0" fontId="0" fillId="0" borderId="0" xfId="0" applyAlignment="1">
      <alignment horizontal="right"/>
    </xf>
    <xf numFmtId="1" fontId="0" fillId="0" borderId="0" xfId="1" applyNumberFormat="1" applyFont="1" applyBorder="1" applyAlignment="1">
      <alignment horizontal="left" vertical="center" wrapText="1"/>
    </xf>
    <xf numFmtId="1" fontId="11" fillId="0" borderId="11" xfId="1" applyNumberFormat="1" applyFont="1" applyBorder="1" applyAlignment="1">
      <alignment horizontal="center" vertical="center" wrapText="1"/>
    </xf>
    <xf numFmtId="0" fontId="12" fillId="0" borderId="12" xfId="0" applyFont="1" applyBorder="1" applyAlignment="1"/>
    <xf numFmtId="0" fontId="12" fillId="0" borderId="13" xfId="0" applyFont="1" applyBorder="1" applyAlignment="1"/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0" fillId="0" borderId="3" xfId="1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1" applyFont="1" applyBorder="1" applyAlignment="1">
      <alignment horizontal="right" wrapText="1"/>
    </xf>
    <xf numFmtId="0" fontId="6" fillId="0" borderId="14" xfId="1" applyFont="1" applyBorder="1" applyAlignment="1">
      <alignment horizontal="righ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sqref="A1:XFD1"/>
    </sheetView>
  </sheetViews>
  <sheetFormatPr defaultColWidth="9.140625" defaultRowHeight="15" x14ac:dyDescent="0.25"/>
  <cols>
    <col min="1" max="1" width="4.28515625" style="28" customWidth="1"/>
    <col min="2" max="2" width="43.7109375" style="29" customWidth="1"/>
    <col min="3" max="5" width="17.42578125" style="30" customWidth="1"/>
    <col min="6" max="7" width="17.85546875" style="27" customWidth="1"/>
    <col min="8" max="8" width="18.140625" customWidth="1"/>
  </cols>
  <sheetData>
    <row r="1" spans="1:8" x14ac:dyDescent="0.25">
      <c r="A1" s="1"/>
      <c r="B1" s="1"/>
      <c r="C1" s="1"/>
      <c r="D1" s="1"/>
      <c r="E1" s="1"/>
      <c r="F1" s="2"/>
      <c r="G1" s="2"/>
    </row>
    <row r="2" spans="1:8" ht="21.75" customHeight="1" x14ac:dyDescent="0.25">
      <c r="A2" s="40" t="s">
        <v>0</v>
      </c>
      <c r="B2" s="40"/>
      <c r="C2" s="40"/>
      <c r="D2" s="40"/>
      <c r="E2" s="40"/>
      <c r="F2" s="40"/>
      <c r="G2" s="40"/>
    </row>
    <row r="3" spans="1:8" ht="12.75" customHeight="1" x14ac:dyDescent="0.25">
      <c r="A3" s="3"/>
      <c r="B3" s="3"/>
      <c r="C3" s="40" t="s">
        <v>1</v>
      </c>
      <c r="D3" s="46"/>
      <c r="E3" s="46"/>
      <c r="F3" s="3"/>
      <c r="G3" s="3"/>
    </row>
    <row r="4" spans="1:8" ht="15.75" customHeight="1" x14ac:dyDescent="0.25">
      <c r="A4" s="32"/>
      <c r="B4" s="32"/>
      <c r="C4" s="4"/>
      <c r="D4" s="4"/>
      <c r="E4" s="4"/>
      <c r="F4" s="2"/>
      <c r="G4" s="5"/>
      <c r="H4" s="31" t="s">
        <v>39</v>
      </c>
    </row>
    <row r="5" spans="1:8" ht="15.75" customHeight="1" x14ac:dyDescent="0.25">
      <c r="A5" s="41"/>
      <c r="B5" s="41"/>
      <c r="C5" s="33" t="s">
        <v>34</v>
      </c>
      <c r="D5" s="34"/>
      <c r="E5" s="35"/>
      <c r="F5" s="33" t="s">
        <v>35</v>
      </c>
      <c r="G5" s="34"/>
      <c r="H5" s="35"/>
    </row>
    <row r="6" spans="1:8" ht="15.75" customHeight="1" x14ac:dyDescent="0.25">
      <c r="A6" s="42"/>
      <c r="B6" s="42"/>
      <c r="C6" s="38" t="s">
        <v>36</v>
      </c>
      <c r="D6" s="36" t="s">
        <v>33</v>
      </c>
      <c r="E6" s="37"/>
      <c r="F6" s="38" t="s">
        <v>36</v>
      </c>
      <c r="G6" s="36" t="s">
        <v>33</v>
      </c>
      <c r="H6" s="37"/>
    </row>
    <row r="7" spans="1:8" ht="37.5" customHeight="1" x14ac:dyDescent="0.25">
      <c r="A7" s="42"/>
      <c r="B7" s="42"/>
      <c r="C7" s="44"/>
      <c r="D7" s="38" t="s">
        <v>37</v>
      </c>
      <c r="E7" s="38" t="s">
        <v>38</v>
      </c>
      <c r="F7" s="44"/>
      <c r="G7" s="38" t="s">
        <v>37</v>
      </c>
      <c r="H7" s="38" t="s">
        <v>38</v>
      </c>
    </row>
    <row r="8" spans="1:8" ht="17.25" customHeight="1" x14ac:dyDescent="0.25">
      <c r="A8" s="43"/>
      <c r="B8" s="43"/>
      <c r="C8" s="45"/>
      <c r="D8" s="39"/>
      <c r="E8" s="39"/>
      <c r="F8" s="45"/>
      <c r="G8" s="39"/>
      <c r="H8" s="39"/>
    </row>
    <row r="9" spans="1:8" ht="15.75" customHeight="1" x14ac:dyDescent="0.25">
      <c r="A9" s="7" t="s">
        <v>2</v>
      </c>
      <c r="B9" s="8" t="s">
        <v>3</v>
      </c>
      <c r="C9" s="6">
        <v>1</v>
      </c>
      <c r="D9" s="6"/>
      <c r="E9" s="6"/>
      <c r="F9" s="6">
        <v>2</v>
      </c>
      <c r="G9" s="6">
        <v>3</v>
      </c>
      <c r="H9" s="6">
        <v>4</v>
      </c>
    </row>
    <row r="10" spans="1:8" s="14" customFormat="1" ht="11.25" x14ac:dyDescent="0.2">
      <c r="A10" s="9">
        <v>1</v>
      </c>
      <c r="B10" s="10" t="s">
        <v>4</v>
      </c>
      <c r="C10" s="11">
        <v>100</v>
      </c>
      <c r="D10" s="12">
        <v>100</v>
      </c>
      <c r="E10" s="13">
        <v>100</v>
      </c>
      <c r="F10" s="12">
        <v>100</v>
      </c>
      <c r="G10" s="13">
        <v>100</v>
      </c>
      <c r="H10" s="11">
        <v>100</v>
      </c>
    </row>
    <row r="11" spans="1:8" s="14" customFormat="1" ht="33.75" x14ac:dyDescent="0.2">
      <c r="A11" s="15"/>
      <c r="B11" s="16" t="s">
        <v>5</v>
      </c>
      <c r="C11" s="17"/>
      <c r="D11" s="17"/>
      <c r="E11" s="18"/>
      <c r="F11" s="17"/>
      <c r="G11" s="18"/>
      <c r="H11" s="17"/>
    </row>
    <row r="12" spans="1:8" s="14" customFormat="1" ht="13.5" customHeight="1" x14ac:dyDescent="0.2">
      <c r="A12" s="15">
        <v>2</v>
      </c>
      <c r="B12" s="19" t="s">
        <v>6</v>
      </c>
      <c r="C12" s="20">
        <v>38.3815839155451</v>
      </c>
      <c r="D12" s="20">
        <v>35.909383934612002</v>
      </c>
      <c r="E12" s="21">
        <v>43.966882737203299</v>
      </c>
      <c r="F12" s="20">
        <f>209*100/560</f>
        <v>37.321428571428569</v>
      </c>
      <c r="G12" s="20">
        <f>135*100/360</f>
        <v>37.5</v>
      </c>
      <c r="H12" s="20">
        <f>74*100/200</f>
        <v>37</v>
      </c>
    </row>
    <row r="13" spans="1:8" s="14" customFormat="1" ht="12.75" customHeight="1" x14ac:dyDescent="0.2">
      <c r="A13" s="15">
        <v>3</v>
      </c>
      <c r="B13" s="19" t="s">
        <v>7</v>
      </c>
      <c r="C13" s="20">
        <v>40.0350543651154</v>
      </c>
      <c r="D13" s="20">
        <v>39.193529427151297</v>
      </c>
      <c r="E13" s="21">
        <v>41.936263118718401</v>
      </c>
      <c r="F13" s="20">
        <f>257*100/560</f>
        <v>45.892857142857146</v>
      </c>
      <c r="G13" s="20">
        <f>167*100/360</f>
        <v>46.388888888888886</v>
      </c>
      <c r="H13" s="20">
        <f>90*100/200</f>
        <v>45</v>
      </c>
    </row>
    <row r="14" spans="1:8" s="14" customFormat="1" ht="13.5" customHeight="1" x14ac:dyDescent="0.2">
      <c r="A14" s="15">
        <v>4</v>
      </c>
      <c r="B14" s="19" t="s">
        <v>8</v>
      </c>
      <c r="C14" s="20">
        <v>18.734200887998199</v>
      </c>
      <c r="D14" s="20">
        <v>21.394478963033499</v>
      </c>
      <c r="E14" s="21">
        <v>12.723988076585499</v>
      </c>
      <c r="F14" s="20">
        <f>64*100/560</f>
        <v>11.428571428571429</v>
      </c>
      <c r="G14" s="20">
        <f>37*100/360</f>
        <v>10.277777777777779</v>
      </c>
      <c r="H14" s="20">
        <f>27*100/200</f>
        <v>13.5</v>
      </c>
    </row>
    <row r="15" spans="1:8" s="14" customFormat="1" ht="13.5" customHeight="1" x14ac:dyDescent="0.2">
      <c r="A15" s="15">
        <v>5</v>
      </c>
      <c r="B15" s="19" t="s">
        <v>9</v>
      </c>
      <c r="C15" s="20">
        <v>2.6968042342037402</v>
      </c>
      <c r="D15" s="20">
        <v>3.2828140458555999</v>
      </c>
      <c r="E15" s="21">
        <v>1.3728660674928199</v>
      </c>
      <c r="F15" s="20">
        <f>30*100/560</f>
        <v>5.3571428571428568</v>
      </c>
      <c r="G15" s="20">
        <f>21*100/360</f>
        <v>5.833333333333333</v>
      </c>
      <c r="H15" s="20">
        <f>9*100/200</f>
        <v>4.5</v>
      </c>
    </row>
    <row r="16" spans="1:8" s="14" customFormat="1" ht="14.25" customHeight="1" x14ac:dyDescent="0.2">
      <c r="A16" s="15">
        <v>6</v>
      </c>
      <c r="B16" s="19" t="s">
        <v>10</v>
      </c>
      <c r="C16" s="20">
        <v>0.15235659713759001</v>
      </c>
      <c r="D16" s="20">
        <v>0.21979362934757901</v>
      </c>
      <c r="E16" s="21">
        <v>0</v>
      </c>
      <c r="F16" s="20">
        <v>0</v>
      </c>
      <c r="G16" s="21">
        <v>0</v>
      </c>
      <c r="H16" s="20">
        <v>0</v>
      </c>
    </row>
    <row r="17" spans="1:8" s="14" customFormat="1" ht="11.25" x14ac:dyDescent="0.2">
      <c r="A17" s="15"/>
      <c r="B17" s="19"/>
      <c r="C17" s="17"/>
      <c r="D17" s="17"/>
      <c r="E17" s="18"/>
      <c r="F17" s="17"/>
      <c r="G17" s="21"/>
      <c r="H17" s="17"/>
    </row>
    <row r="18" spans="1:8" s="14" customFormat="1" ht="33.75" x14ac:dyDescent="0.2">
      <c r="A18" s="15">
        <v>7</v>
      </c>
      <c r="B18" s="22" t="s">
        <v>11</v>
      </c>
      <c r="C18" s="20">
        <v>100</v>
      </c>
      <c r="D18" s="20">
        <v>100</v>
      </c>
      <c r="E18" s="21">
        <v>100</v>
      </c>
      <c r="F18" s="20">
        <v>100</v>
      </c>
      <c r="G18" s="21">
        <v>100</v>
      </c>
      <c r="H18" s="20">
        <v>100</v>
      </c>
    </row>
    <row r="19" spans="1:8" s="14" customFormat="1" ht="13.5" customHeight="1" x14ac:dyDescent="0.2">
      <c r="A19" s="15"/>
      <c r="B19" s="23" t="s">
        <v>12</v>
      </c>
      <c r="C19" s="17"/>
      <c r="D19" s="17"/>
      <c r="E19" s="18"/>
      <c r="F19" s="17"/>
      <c r="G19" s="18"/>
      <c r="H19" s="17"/>
    </row>
    <row r="20" spans="1:8" s="14" customFormat="1" ht="16.5" customHeight="1" x14ac:dyDescent="0.25">
      <c r="A20" s="15">
        <v>8</v>
      </c>
      <c r="B20" s="16" t="s">
        <v>13</v>
      </c>
      <c r="C20" s="20">
        <v>32.405532317872598</v>
      </c>
      <c r="D20" s="20">
        <v>31.406781339067699</v>
      </c>
      <c r="E20" s="21">
        <v>34.906655527537602</v>
      </c>
      <c r="F20" s="20">
        <f>85*100/321</f>
        <v>26.4797507788162</v>
      </c>
      <c r="G20" s="20">
        <f>51*100/204</f>
        <v>25</v>
      </c>
      <c r="H20" s="20">
        <f>34*100/117</f>
        <v>29.05982905982906</v>
      </c>
    </row>
    <row r="21" spans="1:8" s="14" customFormat="1" ht="15" customHeight="1" x14ac:dyDescent="0.25">
      <c r="A21" s="15">
        <v>9</v>
      </c>
      <c r="B21" s="16" t="s">
        <v>14</v>
      </c>
      <c r="C21" s="20">
        <v>66.072209674468496</v>
      </c>
      <c r="D21" s="20">
        <v>72.308173292399601</v>
      </c>
      <c r="E21" s="21">
        <v>50.455791097239697</v>
      </c>
      <c r="F21" s="20">
        <f>196*100/321</f>
        <v>61.059190031152646</v>
      </c>
      <c r="G21" s="20">
        <f>136*100/204</f>
        <v>66.666666666666671</v>
      </c>
      <c r="H21" s="20">
        <f>60*100/117</f>
        <v>51.282051282051285</v>
      </c>
    </row>
    <row r="22" spans="1:8" s="14" customFormat="1" ht="22.5" x14ac:dyDescent="0.25">
      <c r="A22" s="15">
        <v>10</v>
      </c>
      <c r="B22" s="16" t="s">
        <v>15</v>
      </c>
      <c r="C22" s="20">
        <v>18.158201357288299</v>
      </c>
      <c r="D22" s="20">
        <v>18.859054665936299</v>
      </c>
      <c r="E22" s="21">
        <v>16.4030887075591</v>
      </c>
      <c r="F22" s="20">
        <f>33*100/321</f>
        <v>10.280373831775702</v>
      </c>
      <c r="G22" s="20">
        <f>25*100/204</f>
        <v>12.254901960784315</v>
      </c>
      <c r="H22" s="20">
        <f>8*100/117</f>
        <v>6.8376068376068373</v>
      </c>
    </row>
    <row r="23" spans="1:8" s="14" customFormat="1" ht="22.5" x14ac:dyDescent="0.2">
      <c r="A23" s="15">
        <v>11</v>
      </c>
      <c r="B23" s="16" t="s">
        <v>16</v>
      </c>
      <c r="C23" s="20">
        <v>65.804851766629398</v>
      </c>
      <c r="D23" s="20">
        <v>64.970546892363004</v>
      </c>
      <c r="E23" s="21">
        <v>67.894160642662996</v>
      </c>
      <c r="F23" s="20">
        <f>206*100/321</f>
        <v>64.17445482866043</v>
      </c>
      <c r="G23" s="20">
        <f>123*100/204</f>
        <v>60.294117647058826</v>
      </c>
      <c r="H23" s="20">
        <f>83*100/117</f>
        <v>70.940170940170944</v>
      </c>
    </row>
    <row r="24" spans="1:8" s="14" customFormat="1" ht="22.5" x14ac:dyDescent="0.2">
      <c r="A24" s="15">
        <v>12</v>
      </c>
      <c r="B24" s="16" t="s">
        <v>17</v>
      </c>
      <c r="C24" s="20">
        <v>32.822788946399903</v>
      </c>
      <c r="D24" s="20">
        <v>30.230847015768902</v>
      </c>
      <c r="E24" s="21">
        <v>39.313662305605398</v>
      </c>
      <c r="F24" s="20">
        <f>58*100/321</f>
        <v>18.068535825545172</v>
      </c>
      <c r="G24" s="20">
        <f>27*100/204</f>
        <v>13.235294117647058</v>
      </c>
      <c r="H24" s="20">
        <f>31*100/117</f>
        <v>26.495726495726494</v>
      </c>
    </row>
    <row r="25" spans="1:8" s="14" customFormat="1" ht="15" customHeight="1" x14ac:dyDescent="0.2">
      <c r="A25" s="15">
        <v>13</v>
      </c>
      <c r="B25" s="16" t="s">
        <v>18</v>
      </c>
      <c r="C25" s="20">
        <v>35.0245394183343</v>
      </c>
      <c r="D25" s="20">
        <v>31.626935044964199</v>
      </c>
      <c r="E25" s="21">
        <v>43.532993813707002</v>
      </c>
      <c r="F25" s="20">
        <f>65*100/321</f>
        <v>20.249221183800621</v>
      </c>
      <c r="G25" s="20">
        <f>35*100/204</f>
        <v>17.156862745098039</v>
      </c>
      <c r="H25" s="20">
        <f>30*100/117</f>
        <v>25.641025641025642</v>
      </c>
    </row>
    <row r="26" spans="1:8" s="14" customFormat="1" ht="15" customHeight="1" x14ac:dyDescent="0.2">
      <c r="A26" s="15">
        <v>14</v>
      </c>
      <c r="B26" s="16" t="s">
        <v>19</v>
      </c>
      <c r="C26" s="20">
        <v>42.451302974772197</v>
      </c>
      <c r="D26" s="20">
        <v>38.569861893776697</v>
      </c>
      <c r="E26" s="21">
        <v>52.171405964049498</v>
      </c>
      <c r="F26" s="20">
        <f>143*100/321</f>
        <v>44.548286604361373</v>
      </c>
      <c r="G26" s="20">
        <f>87*100/204</f>
        <v>42.647058823529413</v>
      </c>
      <c r="H26" s="20">
        <f>56*100/117</f>
        <v>47.863247863247864</v>
      </c>
    </row>
    <row r="27" spans="1:8" s="14" customFormat="1" ht="15.75" customHeight="1" x14ac:dyDescent="0.2">
      <c r="A27" s="15">
        <v>15</v>
      </c>
      <c r="B27" s="16" t="s">
        <v>20</v>
      </c>
      <c r="C27" s="20">
        <v>21.479388080015401</v>
      </c>
      <c r="D27" s="20">
        <v>17.087814588630099</v>
      </c>
      <c r="E27" s="21">
        <v>32.476990705042901</v>
      </c>
      <c r="F27" s="20">
        <f>42*100/321</f>
        <v>13.084112149532711</v>
      </c>
      <c r="G27" s="20">
        <f>13*100/204</f>
        <v>6.3725490196078427</v>
      </c>
      <c r="H27" s="20">
        <f>29*100/117</f>
        <v>24.786324786324787</v>
      </c>
    </row>
    <row r="28" spans="1:8" s="14" customFormat="1" ht="22.5" x14ac:dyDescent="0.2">
      <c r="A28" s="15">
        <v>16</v>
      </c>
      <c r="B28" s="16" t="s">
        <v>21</v>
      </c>
      <c r="C28" s="20">
        <v>7.6957586124611597</v>
      </c>
      <c r="D28" s="20">
        <v>8.1221797961211308</v>
      </c>
      <c r="E28" s="21">
        <v>6.6278929060154903</v>
      </c>
      <c r="F28" s="20">
        <f>83*100/321</f>
        <v>25.856697819314643</v>
      </c>
      <c r="G28" s="20">
        <f>50*100/204</f>
        <v>24.509803921568629</v>
      </c>
      <c r="H28" s="20">
        <f>33*100/117</f>
        <v>28.205128205128204</v>
      </c>
    </row>
    <row r="29" spans="1:8" s="14" customFormat="1" ht="14.25" customHeight="1" x14ac:dyDescent="0.2">
      <c r="A29" s="15">
        <v>17</v>
      </c>
      <c r="B29" s="16" t="s">
        <v>22</v>
      </c>
      <c r="C29" s="20">
        <v>27.391651548040201</v>
      </c>
      <c r="D29" s="20">
        <v>27.296385943973899</v>
      </c>
      <c r="E29" s="21">
        <v>27.630220539179501</v>
      </c>
      <c r="F29" s="20">
        <f>94*100/321</f>
        <v>29.283489096573209</v>
      </c>
      <c r="G29" s="20">
        <f>54*100/204</f>
        <v>26.470588235294116</v>
      </c>
      <c r="H29" s="20">
        <f>40*100/117</f>
        <v>34.188034188034187</v>
      </c>
    </row>
    <row r="30" spans="1:8" s="14" customFormat="1" ht="13.5" customHeight="1" x14ac:dyDescent="0.2">
      <c r="A30" s="15">
        <v>18</v>
      </c>
      <c r="B30" s="16" t="s">
        <v>23</v>
      </c>
      <c r="C30" s="20">
        <v>75.310089000348896</v>
      </c>
      <c r="D30" s="20">
        <v>73.076609584031004</v>
      </c>
      <c r="E30" s="21">
        <v>80.903282223695101</v>
      </c>
      <c r="F30" s="20">
        <f>238*100/321</f>
        <v>74.143302180685353</v>
      </c>
      <c r="G30" s="20">
        <f>157*100/204</f>
        <v>76.960784313725483</v>
      </c>
      <c r="H30" s="20">
        <f>81*100/117</f>
        <v>69.230769230769226</v>
      </c>
    </row>
    <row r="31" spans="1:8" s="14" customFormat="1" ht="14.25" customHeight="1" x14ac:dyDescent="0.2">
      <c r="A31" s="15">
        <v>19</v>
      </c>
      <c r="B31" s="16" t="s">
        <v>24</v>
      </c>
      <c r="C31" s="20">
        <v>20.3931456911324</v>
      </c>
      <c r="D31" s="20">
        <v>21.746150886684799</v>
      </c>
      <c r="E31" s="21">
        <v>17.004880979299202</v>
      </c>
      <c r="F31" s="20">
        <f>81*100/321</f>
        <v>25.233644859813083</v>
      </c>
      <c r="G31" s="20">
        <f>45*100/204</f>
        <v>22.058823529411764</v>
      </c>
      <c r="H31" s="20">
        <f>36*100/117</f>
        <v>30.76923076923077</v>
      </c>
    </row>
    <row r="32" spans="1:8" s="14" customFormat="1" ht="14.25" customHeight="1" x14ac:dyDescent="0.2">
      <c r="A32" s="15">
        <v>20</v>
      </c>
      <c r="B32" s="16" t="s">
        <v>25</v>
      </c>
      <c r="C32" s="20">
        <v>13.1666050196354</v>
      </c>
      <c r="D32" s="20">
        <v>11.8701286466593</v>
      </c>
      <c r="E32" s="21">
        <v>16.413307366914299</v>
      </c>
      <c r="F32" s="20">
        <f>26*100/321</f>
        <v>8.0996884735202492</v>
      </c>
      <c r="G32" s="20">
        <f>6*100/204</f>
        <v>2.9411764705882355</v>
      </c>
      <c r="H32" s="20">
        <f>4*100/117</f>
        <v>3.4188034188034186</v>
      </c>
    </row>
    <row r="33" spans="1:8" s="14" customFormat="1" ht="11.25" x14ac:dyDescent="0.2">
      <c r="A33" s="15"/>
      <c r="B33" s="16"/>
      <c r="C33" s="17"/>
      <c r="D33" s="17"/>
      <c r="E33" s="18"/>
      <c r="F33" s="17"/>
      <c r="G33" s="18"/>
      <c r="H33" s="17"/>
    </row>
    <row r="34" spans="1:8" s="14" customFormat="1" ht="13.5" customHeight="1" x14ac:dyDescent="0.2">
      <c r="A34" s="15">
        <v>21</v>
      </c>
      <c r="B34" s="22" t="s">
        <v>4</v>
      </c>
      <c r="C34" s="20">
        <v>100</v>
      </c>
      <c r="D34" s="20">
        <v>100</v>
      </c>
      <c r="E34" s="21">
        <v>100</v>
      </c>
      <c r="F34" s="20">
        <v>100</v>
      </c>
      <c r="G34" s="21">
        <v>100</v>
      </c>
      <c r="H34" s="20">
        <v>100</v>
      </c>
    </row>
    <row r="35" spans="1:8" s="14" customFormat="1" ht="45" x14ac:dyDescent="0.2">
      <c r="A35" s="15"/>
      <c r="B35" s="16" t="s">
        <v>26</v>
      </c>
      <c r="C35" s="17"/>
      <c r="D35" s="17"/>
      <c r="E35" s="18"/>
      <c r="F35" s="17"/>
      <c r="G35" s="18"/>
      <c r="H35" s="17"/>
    </row>
    <row r="36" spans="1:8" s="14" customFormat="1" ht="13.5" customHeight="1" x14ac:dyDescent="0.2">
      <c r="A36" s="15">
        <v>22</v>
      </c>
      <c r="B36" s="19" t="s">
        <v>6</v>
      </c>
      <c r="C36" s="20">
        <v>43.2918629081069</v>
      </c>
      <c r="D36" s="20">
        <v>42.410118774098898</v>
      </c>
      <c r="E36" s="21">
        <v>45.283936571508498</v>
      </c>
      <c r="F36" s="20">
        <f>283*100/560</f>
        <v>50.535714285714285</v>
      </c>
      <c r="G36" s="20">
        <f>183*100/360</f>
        <v>50.833333333333336</v>
      </c>
      <c r="H36" s="20">
        <f>100*100/200</f>
        <v>50</v>
      </c>
    </row>
    <row r="37" spans="1:8" s="14" customFormat="1" ht="14.25" customHeight="1" x14ac:dyDescent="0.2">
      <c r="A37" s="15">
        <v>23</v>
      </c>
      <c r="B37" s="19" t="s">
        <v>7</v>
      </c>
      <c r="C37" s="20">
        <v>34.241538803841401</v>
      </c>
      <c r="D37" s="20">
        <v>33.805931912649299</v>
      </c>
      <c r="E37" s="21">
        <v>35.2256803275232</v>
      </c>
      <c r="F37" s="20">
        <f>161*100/560</f>
        <v>28.75</v>
      </c>
      <c r="G37" s="20">
        <f>110*100/360</f>
        <v>30.555555555555557</v>
      </c>
      <c r="H37" s="20">
        <f>51*100/200</f>
        <v>25.5</v>
      </c>
    </row>
    <row r="38" spans="1:8" s="14" customFormat="1" ht="13.5" customHeight="1" x14ac:dyDescent="0.2">
      <c r="A38" s="15">
        <v>24</v>
      </c>
      <c r="B38" s="19" t="s">
        <v>8</v>
      </c>
      <c r="C38" s="20">
        <v>15.4749765048866</v>
      </c>
      <c r="D38" s="20">
        <v>16.7806886922918</v>
      </c>
      <c r="E38" s="21">
        <v>12.525056272710801</v>
      </c>
      <c r="F38" s="20">
        <f>65*100/560</f>
        <v>11.607142857142858</v>
      </c>
      <c r="G38" s="20">
        <f>25*100/360</f>
        <v>6.9444444444444446</v>
      </c>
      <c r="H38" s="20">
        <f>40*100/200</f>
        <v>20</v>
      </c>
    </row>
    <row r="39" spans="1:8" s="14" customFormat="1" ht="12.75" customHeight="1" x14ac:dyDescent="0.2">
      <c r="A39" s="15">
        <v>25</v>
      </c>
      <c r="B39" s="19" t="s">
        <v>27</v>
      </c>
      <c r="C39" s="20">
        <v>4.3858525291771997</v>
      </c>
      <c r="D39" s="20">
        <v>3.7924439071904299</v>
      </c>
      <c r="E39" s="21">
        <v>5.72650640131807</v>
      </c>
      <c r="F39" s="20">
        <f>5*100/560</f>
        <v>0.8928571428571429</v>
      </c>
      <c r="G39" s="20">
        <f>4*100/360</f>
        <v>1.1111111111111112</v>
      </c>
      <c r="H39" s="20">
        <f>1*100/200</f>
        <v>0.5</v>
      </c>
    </row>
    <row r="40" spans="1:8" s="14" customFormat="1" ht="13.5" customHeight="1" x14ac:dyDescent="0.2">
      <c r="A40" s="15">
        <v>26</v>
      </c>
      <c r="B40" s="19" t="s">
        <v>28</v>
      </c>
      <c r="C40" s="20">
        <v>2.60576925398794</v>
      </c>
      <c r="D40" s="20">
        <v>3.2108167137695598</v>
      </c>
      <c r="E40" s="21">
        <v>1.2388204269395</v>
      </c>
      <c r="F40" s="20">
        <f>46*100/560</f>
        <v>8.2142857142857135</v>
      </c>
      <c r="G40" s="20">
        <f>38*100/360</f>
        <v>10.555555555555555</v>
      </c>
      <c r="H40" s="20">
        <f>8*100/200</f>
        <v>4</v>
      </c>
    </row>
    <row r="41" spans="1:8" s="14" customFormat="1" ht="13.5" customHeight="1" x14ac:dyDescent="0.2">
      <c r="A41" s="15">
        <v>27</v>
      </c>
      <c r="B41" s="19" t="s">
        <v>10</v>
      </c>
      <c r="C41" s="20">
        <v>0</v>
      </c>
      <c r="D41" s="20">
        <v>0</v>
      </c>
      <c r="E41" s="21">
        <v>0</v>
      </c>
      <c r="F41" s="20">
        <v>0</v>
      </c>
      <c r="G41" s="21">
        <v>0</v>
      </c>
      <c r="H41" s="20">
        <v>0</v>
      </c>
    </row>
    <row r="42" spans="1:8" s="14" customFormat="1" ht="11.25" x14ac:dyDescent="0.2">
      <c r="A42" s="15"/>
      <c r="B42" s="19"/>
      <c r="C42" s="17"/>
      <c r="D42" s="17"/>
      <c r="E42" s="18"/>
      <c r="F42" s="20"/>
      <c r="G42" s="21"/>
      <c r="H42" s="17"/>
    </row>
    <row r="43" spans="1:8" s="14" customFormat="1" ht="14.25" customHeight="1" x14ac:dyDescent="0.2">
      <c r="A43" s="15">
        <v>28</v>
      </c>
      <c r="B43" s="22" t="s">
        <v>4</v>
      </c>
      <c r="C43" s="20">
        <v>100</v>
      </c>
      <c r="D43" s="20">
        <v>100</v>
      </c>
      <c r="E43" s="21">
        <v>100</v>
      </c>
      <c r="F43" s="20">
        <v>100</v>
      </c>
      <c r="G43" s="21">
        <v>100</v>
      </c>
      <c r="H43" s="20">
        <v>100</v>
      </c>
    </row>
    <row r="44" spans="1:8" s="14" customFormat="1" ht="33.75" x14ac:dyDescent="0.2">
      <c r="A44" s="15"/>
      <c r="B44" s="24" t="s">
        <v>29</v>
      </c>
      <c r="C44" s="17"/>
      <c r="D44" s="17"/>
      <c r="E44" s="18"/>
      <c r="F44" s="17"/>
      <c r="G44" s="18"/>
      <c r="H44" s="17"/>
    </row>
    <row r="45" spans="1:8" s="14" customFormat="1" ht="22.5" x14ac:dyDescent="0.2">
      <c r="A45" s="15">
        <v>29</v>
      </c>
      <c r="B45" s="19" t="s">
        <v>30</v>
      </c>
      <c r="C45" s="20">
        <v>2.51426334514897</v>
      </c>
      <c r="D45" s="20">
        <v>2.0243125689780799</v>
      </c>
      <c r="E45" s="21">
        <v>3.6211808736350699</v>
      </c>
      <c r="F45" s="20">
        <f>18*100/560</f>
        <v>3.2142857142857144</v>
      </c>
      <c r="G45" s="20">
        <f>12*100/360</f>
        <v>3.3333333333333335</v>
      </c>
      <c r="H45" s="20">
        <f>6*100/200</f>
        <v>3</v>
      </c>
    </row>
    <row r="46" spans="1:8" s="14" customFormat="1" ht="22.5" x14ac:dyDescent="0.2">
      <c r="A46" s="15">
        <v>30</v>
      </c>
      <c r="B46" s="19" t="s">
        <v>31</v>
      </c>
      <c r="C46" s="20">
        <v>26.460280024798202</v>
      </c>
      <c r="D46" s="20">
        <v>28.539831671544199</v>
      </c>
      <c r="E46" s="21">
        <v>21.762068936808401</v>
      </c>
      <c r="F46" s="20">
        <f>112*100/560</f>
        <v>20</v>
      </c>
      <c r="G46" s="20">
        <f>76*100/360</f>
        <v>21.111111111111111</v>
      </c>
      <c r="H46" s="20">
        <f>36*100/200</f>
        <v>18</v>
      </c>
    </row>
    <row r="47" spans="1:8" s="14" customFormat="1" ht="13.5" customHeight="1" x14ac:dyDescent="0.2">
      <c r="A47" s="15">
        <v>31</v>
      </c>
      <c r="B47" s="19" t="s">
        <v>32</v>
      </c>
      <c r="C47" s="20">
        <v>71.025456630052901</v>
      </c>
      <c r="D47" s="20">
        <v>69.435855759477704</v>
      </c>
      <c r="E47" s="21">
        <v>74.616750189556598</v>
      </c>
      <c r="F47" s="20">
        <f>430*100/560</f>
        <v>76.785714285714292</v>
      </c>
      <c r="G47" s="20">
        <f>272*100/360</f>
        <v>75.555555555555557</v>
      </c>
      <c r="H47" s="20">
        <f>158*100/200</f>
        <v>79</v>
      </c>
    </row>
    <row r="48" spans="1:8" s="14" customFormat="1" ht="13.5" customHeight="1" x14ac:dyDescent="0.2">
      <c r="A48" s="15">
        <v>32</v>
      </c>
      <c r="B48" s="19" t="s">
        <v>10</v>
      </c>
      <c r="C48" s="20">
        <v>0</v>
      </c>
      <c r="D48" s="20">
        <v>0</v>
      </c>
      <c r="E48" s="21">
        <v>0</v>
      </c>
      <c r="F48" s="20">
        <v>0</v>
      </c>
      <c r="G48" s="21">
        <v>0</v>
      </c>
      <c r="H48" s="20">
        <v>0</v>
      </c>
    </row>
    <row r="49" spans="1:8" s="14" customFormat="1" ht="15.75" customHeight="1" x14ac:dyDescent="0.2">
      <c r="A49" s="25"/>
      <c r="B49" s="26"/>
      <c r="C49" s="47"/>
      <c r="D49" s="47"/>
      <c r="E49" s="48"/>
      <c r="F49" s="47"/>
      <c r="G49" s="47"/>
      <c r="H49" s="17"/>
    </row>
  </sheetData>
  <mergeCells count="15">
    <mergeCell ref="C3:E3"/>
    <mergeCell ref="G7:G8"/>
    <mergeCell ref="H7:H8"/>
    <mergeCell ref="B5:B8"/>
    <mergeCell ref="A5:A8"/>
    <mergeCell ref="C6:C8"/>
    <mergeCell ref="F6:F8"/>
    <mergeCell ref="F5:H5"/>
    <mergeCell ref="G6:H6"/>
    <mergeCell ref="A2:G2"/>
    <mergeCell ref="A4:B4"/>
    <mergeCell ref="C5:E5"/>
    <mergeCell ref="D6:E6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т35</vt:lpstr>
      <vt:lpstr>Лист2</vt:lpstr>
      <vt:lpstr>Лист3</vt:lpstr>
      <vt:lpstr>т35!Заголовки_для_печати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2017-10-24T00:37:18Z</cp:lastPrinted>
  <dcterms:created xsi:type="dcterms:W3CDTF">2017-10-23T05:37:40Z</dcterms:created>
  <dcterms:modified xsi:type="dcterms:W3CDTF">2017-12-15T02:16:30Z</dcterms:modified>
</cp:coreProperties>
</file>