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Лист1!$6:$10</definedName>
  </definedNames>
  <calcPr calcId="144525"/>
</workbook>
</file>

<file path=xl/calcChain.xml><?xml version="1.0" encoding="utf-8"?>
<calcChain xmlns="http://schemas.openxmlformats.org/spreadsheetml/2006/main">
  <c r="H49" i="1" l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G44" i="1"/>
  <c r="F44" i="1"/>
  <c r="G40" i="1"/>
  <c r="F40" i="1"/>
  <c r="H39" i="1"/>
  <c r="G39" i="1"/>
  <c r="F39" i="1"/>
  <c r="H38" i="1"/>
  <c r="G38" i="1"/>
  <c r="F38" i="1"/>
  <c r="H33" i="1"/>
  <c r="G33" i="1"/>
  <c r="F33" i="1"/>
  <c r="H32" i="1"/>
  <c r="G32" i="1"/>
  <c r="F32" i="1"/>
  <c r="H31" i="1"/>
  <c r="G31" i="1"/>
  <c r="F31" i="1"/>
  <c r="H26" i="1"/>
  <c r="G26" i="1"/>
  <c r="F26" i="1"/>
  <c r="H25" i="1"/>
  <c r="G25" i="1"/>
  <c r="F25" i="1"/>
  <c r="H24" i="1"/>
  <c r="G24" i="1"/>
  <c r="F24" i="1"/>
  <c r="H23" i="1"/>
  <c r="G23" i="1"/>
  <c r="F23" i="1"/>
  <c r="H19" i="1"/>
  <c r="H18" i="1"/>
  <c r="H17" i="1"/>
  <c r="H14" i="1"/>
  <c r="G14" i="1"/>
  <c r="H13" i="1"/>
  <c r="G13" i="1"/>
</calcChain>
</file>

<file path=xl/sharedStrings.xml><?xml version="1.0" encoding="utf-8"?>
<sst xmlns="http://schemas.openxmlformats.org/spreadsheetml/2006/main" count="79" uniqueCount="72">
  <si>
    <t>ОБРАЩЕНИЕ К ВРАЧАМ-СПЕЦИАЛИСТАМ</t>
  </si>
  <si>
    <t>ПО ТИПУ НАСЕЛЕННЫХ ПУНКТОВ</t>
  </si>
  <si>
    <t>Забайкальский край</t>
  </si>
  <si>
    <t>2015 год</t>
  </si>
  <si>
    <t>2017 год</t>
  </si>
  <si>
    <t>Все респонденты</t>
  </si>
  <si>
    <t>в том числе проживают</t>
  </si>
  <si>
    <t>в городских населенных пунктах - всего</t>
  </si>
  <si>
    <t>в сельских населенных пунктах - всего</t>
  </si>
  <si>
    <t>А</t>
  </si>
  <si>
    <t>Б</t>
  </si>
  <si>
    <t>01</t>
  </si>
  <si>
    <t>Респонденты, обращавшиеся за последние 12 месяцев за медицинской помощью - всего</t>
  </si>
  <si>
    <t>в том числе за последние 12 месяцев</t>
  </si>
  <si>
    <t>02</t>
  </si>
  <si>
    <t>получавшие консультацию (проходившие обследование) у врача-специалиста</t>
  </si>
  <si>
    <t>03</t>
  </si>
  <si>
    <t>не получавшие консультацию (проходившие обследование) у врача-специалиста</t>
  </si>
  <si>
    <t>04</t>
  </si>
  <si>
    <t xml:space="preserve">Из числа респондентов, получавших за последние 12 месяцев консультацию (проходивших обследование) у врача-специалиста, указали, что  </t>
  </si>
  <si>
    <t>05</t>
  </si>
  <si>
    <t>получили направление от своего участкового врача</t>
  </si>
  <si>
    <t>06</t>
  </si>
  <si>
    <t>не обращались (не смогли обратиться) к врачу за направлением</t>
  </si>
  <si>
    <t>07</t>
  </si>
  <si>
    <t>не получали направление по другой причине</t>
  </si>
  <si>
    <t>08</t>
  </si>
  <si>
    <t>Респонденты, получившие за последние 12 месяцев консультацию (проходившие обследование) у врача-специалиста - всего</t>
  </si>
  <si>
    <t>из них</t>
  </si>
  <si>
    <t>09</t>
  </si>
  <si>
    <t>в населенном пункте, где проживают</t>
  </si>
  <si>
    <t>10</t>
  </si>
  <si>
    <t>в другом населенном пункте субъекта Российской Федерации, где проживают</t>
  </si>
  <si>
    <t>11</t>
  </si>
  <si>
    <t>в другом населенном пункте - центре субъекта Российской Федерации, где проживают</t>
  </si>
  <si>
    <t>12</t>
  </si>
  <si>
    <t>в другом субъекте Российской Федерации</t>
  </si>
  <si>
    <t>13</t>
  </si>
  <si>
    <t>за пределами Российской Федерации</t>
  </si>
  <si>
    <t>14</t>
  </si>
  <si>
    <t>15</t>
  </si>
  <si>
    <t>в государственных (муниципальных) или ведомственных медицинских организациях</t>
  </si>
  <si>
    <t>16</t>
  </si>
  <si>
    <t>в негосударственных (платных, частных) медицинских организациях (клиниках)</t>
  </si>
  <si>
    <t>17</t>
  </si>
  <si>
    <t>у частнопрактикующих специалистов</t>
  </si>
  <si>
    <t>18</t>
  </si>
  <si>
    <t>в ином месте получения медицинской помощи</t>
  </si>
  <si>
    <t>19</t>
  </si>
  <si>
    <t>из них по источнику оплаты</t>
  </si>
  <si>
    <t>20</t>
  </si>
  <si>
    <t>бесплатно – по полису обязательного медицинского страхования (ОМС)</t>
  </si>
  <si>
    <t>21</t>
  </si>
  <si>
    <t>на платной основе за счет собственных средств – по полису добровольного медицинского страхования (ДМС), по счетам за отдельные виды услуг</t>
  </si>
  <si>
    <t>22</t>
  </si>
  <si>
    <t>на платной основе за счет средств работодателя – по полису добровольного медицинского страхования (ДМС), по счетам за отдельные виды</t>
  </si>
  <si>
    <t>23</t>
  </si>
  <si>
    <t>Респонденты, получившие за последние 12 месяцев консультацию (проходившие обследование) у врача-специалиста на платной основе за счет собственных средств - всего</t>
  </si>
  <si>
    <t>в том числе по причине</t>
  </si>
  <si>
    <t>24</t>
  </si>
  <si>
    <t>прикреплены к этой медицинской организации (обслуживаются у этого частнопрактикующего специалиста)</t>
  </si>
  <si>
    <t>25</t>
  </si>
  <si>
    <t>платная консультация (платное медицинское обследование) предложена (предложено) врачом государственной (муниципальной, ведомственной) медицинской организации</t>
  </si>
  <si>
    <t>26</t>
  </si>
  <si>
    <t>таких специалистов нет в государственных (муниципальных, ведомственных) медицинских организациях, расположенных поблизости</t>
  </si>
  <si>
    <t>27</t>
  </si>
  <si>
    <t>не имеют возможности попасть в государственную (муниципальную) медицинскую организацию из-за нехватки времени, больших очередей, необходимости предварительной записи</t>
  </si>
  <si>
    <t>28</t>
  </si>
  <si>
    <t>считают консультации (медицинские обследования) в платных медицинских организациях более качественными и надежными</t>
  </si>
  <si>
    <t>29</t>
  </si>
  <si>
    <t>другая причина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</si>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</sst>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#\ 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horizontal="right"/>
    </xf>
    <xf numFmtId="1" fontId="3" fillId="0" borderId="0" xfId="1" applyNumberFormat="1" applyFont="1" applyBorder="1" applyAlignment="1">
      <alignment horizontal="center" vertical="center" wrapText="1"/>
    </xf>
    <xf numFmtId="1" fontId="5" fillId="0" borderId="0" xfId="1" applyNumberFormat="1" applyFont="1" applyBorder="1" applyAlignment="1">
      <alignment horizontal="left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right" vertical="center" wrapText="1"/>
    </xf>
    <xf numFmtId="0" fontId="6" fillId="0" borderId="8" xfId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right" wrapText="1"/>
    </xf>
    <xf numFmtId="164" fontId="6" fillId="0" borderId="8" xfId="1" applyNumberFormat="1" applyFont="1" applyBorder="1" applyAlignment="1">
      <alignment horizontal="right"/>
    </xf>
    <xf numFmtId="0" fontId="6" fillId="0" borderId="0" xfId="1" applyFont="1"/>
    <xf numFmtId="49" fontId="6" fillId="0" borderId="9" xfId="1" applyNumberFormat="1" applyFont="1" applyBorder="1" applyAlignment="1">
      <alignment horizontal="right" vertical="center" wrapText="1"/>
    </xf>
    <xf numFmtId="0" fontId="6" fillId="0" borderId="10" xfId="1" applyFont="1" applyBorder="1" applyAlignment="1">
      <alignment horizontal="left" vertical="center" wrapText="1" indent="3"/>
    </xf>
    <xf numFmtId="0" fontId="6" fillId="0" borderId="10" xfId="1" applyFont="1" applyBorder="1" applyAlignment="1">
      <alignment horizontal="right" wrapText="1"/>
    </xf>
    <xf numFmtId="0" fontId="6" fillId="0" borderId="10" xfId="1" applyFont="1" applyBorder="1" applyAlignment="1">
      <alignment horizontal="right"/>
    </xf>
    <xf numFmtId="0" fontId="6" fillId="0" borderId="10" xfId="1" applyFont="1" applyBorder="1" applyAlignment="1">
      <alignment horizontal="left" vertical="center" wrapText="1" indent="2"/>
    </xf>
    <xf numFmtId="164" fontId="6" fillId="0" borderId="10" xfId="1" applyNumberFormat="1" applyFont="1" applyBorder="1" applyAlignment="1">
      <alignment horizontal="right" wrapText="1"/>
    </xf>
    <xf numFmtId="164" fontId="6" fillId="0" borderId="10" xfId="1" applyNumberFormat="1" applyFont="1" applyBorder="1" applyAlignment="1">
      <alignment horizontal="right"/>
    </xf>
    <xf numFmtId="0" fontId="6" fillId="0" borderId="10" xfId="1" applyFont="1" applyBorder="1" applyAlignment="1">
      <alignment horizontal="left" vertical="center" wrapText="1"/>
    </xf>
    <xf numFmtId="165" fontId="6" fillId="0" borderId="10" xfId="1" applyNumberFormat="1" applyFont="1" applyBorder="1" applyAlignment="1">
      <alignment horizontal="right"/>
    </xf>
    <xf numFmtId="0" fontId="6" fillId="0" borderId="10" xfId="1" applyFont="1" applyBorder="1" applyAlignment="1">
      <alignment horizontal="left" vertical="center" wrapText="1" indent="1"/>
    </xf>
    <xf numFmtId="0" fontId="6" fillId="0" borderId="10" xfId="1" applyFont="1" applyBorder="1" applyAlignment="1">
      <alignment horizontal="left" vertical="center" wrapText="1" indent="4"/>
    </xf>
    <xf numFmtId="49" fontId="6" fillId="0" borderId="11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horizontal="left" vertical="center" wrapText="1" indent="2"/>
    </xf>
    <xf numFmtId="164" fontId="6" fillId="0" borderId="12" xfId="1" applyNumberFormat="1" applyFont="1" applyBorder="1" applyAlignment="1">
      <alignment horizontal="right" wrapText="1"/>
    </xf>
    <xf numFmtId="164" fontId="6" fillId="0" borderId="12" xfId="1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1" fontId="7" fillId="0" borderId="0" xfId="1" applyNumberFormat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5" fillId="0" borderId="8" xfId="1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5" fillId="0" borderId="1" xfId="1" applyNumberFormat="1" applyFont="1" applyBorder="1" applyAlignment="1">
      <alignment horizontal="left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4" workbookViewId="0">
      <selection activeCell="G51" sqref="G51"/>
    </sheetView>
  </sheetViews>
  <sheetFormatPr defaultColWidth="9.140625" defaultRowHeight="14.25" x14ac:dyDescent="0.2"/>
  <cols>
    <col min="1" max="1" width="4.28515625" style="2" customWidth="1"/>
    <col min="2" max="2" width="41.140625" style="29" customWidth="1"/>
    <col min="3" max="5" width="13.85546875" style="29" customWidth="1"/>
    <col min="6" max="8" width="13.85546875" style="1" customWidth="1"/>
    <col min="9" max="9" width="9.140625" style="1" customWidth="1"/>
    <col min="10" max="16384" width="9.140625" style="1"/>
  </cols>
  <sheetData>
    <row r="1" spans="1:8" x14ac:dyDescent="0.2">
      <c r="B1" s="2"/>
      <c r="C1" s="2"/>
      <c r="D1" s="2"/>
      <c r="E1" s="2"/>
      <c r="F1" s="2"/>
      <c r="G1" s="2"/>
    </row>
    <row r="2" spans="1:8" ht="15" x14ac:dyDescent="0.2">
      <c r="A2" s="31" t="s">
        <v>0</v>
      </c>
      <c r="B2" s="31"/>
      <c r="C2" s="31"/>
      <c r="D2" s="31"/>
      <c r="E2" s="31"/>
      <c r="F2" s="31"/>
      <c r="G2" s="31"/>
      <c r="H2" s="31"/>
    </row>
    <row r="3" spans="1:8" x14ac:dyDescent="0.2">
      <c r="A3" s="32" t="s">
        <v>1</v>
      </c>
      <c r="B3" s="32"/>
      <c r="C3" s="32"/>
      <c r="D3" s="32"/>
      <c r="E3" s="32"/>
      <c r="F3" s="32"/>
      <c r="G3" s="32"/>
      <c r="H3" s="32"/>
    </row>
    <row r="4" spans="1:8" ht="15" x14ac:dyDescent="0.2">
      <c r="A4" s="3"/>
      <c r="B4" s="3"/>
      <c r="C4" s="31" t="s">
        <v>2</v>
      </c>
      <c r="D4" s="33"/>
      <c r="E4" s="33"/>
      <c r="F4" s="3"/>
      <c r="G4" s="3"/>
      <c r="H4" s="3"/>
    </row>
    <row r="5" spans="1:8" ht="15" x14ac:dyDescent="0.2">
      <c r="A5" s="37"/>
      <c r="B5" s="37"/>
      <c r="C5" s="4"/>
      <c r="D5" s="4"/>
      <c r="E5" s="4"/>
      <c r="F5" s="3"/>
      <c r="G5" s="3"/>
      <c r="H5" s="30" t="s">
        <v>71</v>
      </c>
    </row>
    <row r="6" spans="1:8" ht="15" x14ac:dyDescent="0.2">
      <c r="A6" s="34"/>
      <c r="B6" s="34"/>
      <c r="C6" s="38" t="s">
        <v>3</v>
      </c>
      <c r="D6" s="39"/>
      <c r="E6" s="40"/>
      <c r="F6" s="38" t="s">
        <v>4</v>
      </c>
      <c r="G6" s="39"/>
      <c r="H6" s="40"/>
    </row>
    <row r="7" spans="1:8" x14ac:dyDescent="0.2">
      <c r="A7" s="35"/>
      <c r="B7" s="35"/>
      <c r="C7" s="41" t="s">
        <v>5</v>
      </c>
      <c r="D7" s="41" t="s">
        <v>6</v>
      </c>
      <c r="E7" s="41"/>
      <c r="F7" s="41" t="s">
        <v>5</v>
      </c>
      <c r="G7" s="41" t="s">
        <v>6</v>
      </c>
      <c r="H7" s="41"/>
    </row>
    <row r="8" spans="1:8" x14ac:dyDescent="0.2">
      <c r="A8" s="35"/>
      <c r="B8" s="35"/>
      <c r="C8" s="41"/>
      <c r="D8" s="41" t="s">
        <v>7</v>
      </c>
      <c r="E8" s="41" t="s">
        <v>8</v>
      </c>
      <c r="F8" s="41"/>
      <c r="G8" s="41" t="s">
        <v>7</v>
      </c>
      <c r="H8" s="41" t="s">
        <v>8</v>
      </c>
    </row>
    <row r="9" spans="1:8" ht="30" customHeight="1" x14ac:dyDescent="0.2">
      <c r="A9" s="36"/>
      <c r="B9" s="36"/>
      <c r="C9" s="41"/>
      <c r="D9" s="41"/>
      <c r="E9" s="41"/>
      <c r="F9" s="41"/>
      <c r="G9" s="41"/>
      <c r="H9" s="41"/>
    </row>
    <row r="10" spans="1:8" x14ac:dyDescent="0.2">
      <c r="A10" s="5" t="s">
        <v>9</v>
      </c>
      <c r="B10" s="6" t="s">
        <v>10</v>
      </c>
      <c r="C10" s="7">
        <v>1</v>
      </c>
      <c r="D10" s="8">
        <v>2</v>
      </c>
      <c r="E10" s="8">
        <v>3</v>
      </c>
      <c r="F10" s="7">
        <v>4</v>
      </c>
      <c r="G10" s="8">
        <v>5</v>
      </c>
      <c r="H10" s="7">
        <v>6</v>
      </c>
    </row>
    <row r="11" spans="1:8" s="13" customFormat="1" ht="22.5" x14ac:dyDescent="0.2">
      <c r="A11" s="9" t="s">
        <v>11</v>
      </c>
      <c r="B11" s="10" t="s">
        <v>12</v>
      </c>
      <c r="C11" s="11">
        <v>100</v>
      </c>
      <c r="D11" s="11">
        <v>100</v>
      </c>
      <c r="E11" s="12">
        <v>100</v>
      </c>
      <c r="F11" s="11">
        <v>100</v>
      </c>
      <c r="G11" s="11">
        <v>100</v>
      </c>
      <c r="H11" s="12">
        <v>100</v>
      </c>
    </row>
    <row r="12" spans="1:8" s="13" customFormat="1" ht="11.25" x14ac:dyDescent="0.2">
      <c r="A12" s="14"/>
      <c r="B12" s="15" t="s">
        <v>13</v>
      </c>
      <c r="C12" s="16"/>
      <c r="D12" s="16"/>
      <c r="E12" s="17"/>
      <c r="F12" s="16"/>
      <c r="G12" s="16"/>
      <c r="H12" s="17"/>
    </row>
    <row r="13" spans="1:8" s="13" customFormat="1" ht="22.5" x14ac:dyDescent="0.2">
      <c r="A13" s="14" t="s">
        <v>14</v>
      </c>
      <c r="B13" s="18" t="s">
        <v>15</v>
      </c>
      <c r="C13" s="19">
        <v>66.693563139392595</v>
      </c>
      <c r="D13" s="19">
        <v>62.078739257632598</v>
      </c>
      <c r="E13" s="20">
        <v>79.279502179669706</v>
      </c>
      <c r="F13" s="19">
        <v>64.5</v>
      </c>
      <c r="G13" s="20">
        <f>365*100/578</f>
        <v>63.148788927335637</v>
      </c>
      <c r="H13" s="20">
        <f>232*100/347</f>
        <v>66.858789625360231</v>
      </c>
    </row>
    <row r="14" spans="1:8" s="13" customFormat="1" ht="22.5" x14ac:dyDescent="0.2">
      <c r="A14" s="14" t="s">
        <v>16</v>
      </c>
      <c r="B14" s="18" t="s">
        <v>17</v>
      </c>
      <c r="C14" s="19">
        <v>33.306436860607398</v>
      </c>
      <c r="D14" s="19">
        <v>37.921260742367402</v>
      </c>
      <c r="E14" s="20">
        <v>20.720497820330301</v>
      </c>
      <c r="F14" s="19">
        <v>35.5</v>
      </c>
      <c r="G14" s="19">
        <f>100-63.1</f>
        <v>36.9</v>
      </c>
      <c r="H14" s="20">
        <f>100-66.9</f>
        <v>33.099999999999994</v>
      </c>
    </row>
    <row r="15" spans="1:8" s="13" customFormat="1" ht="11.25" x14ac:dyDescent="0.2">
      <c r="A15" s="14"/>
      <c r="B15" s="18"/>
      <c r="C15" s="16"/>
      <c r="D15" s="16"/>
      <c r="E15" s="17"/>
      <c r="F15" s="19"/>
      <c r="G15" s="16"/>
      <c r="H15" s="17"/>
    </row>
    <row r="16" spans="1:8" s="13" customFormat="1" ht="33.75" x14ac:dyDescent="0.2">
      <c r="A16" s="14" t="s">
        <v>18</v>
      </c>
      <c r="B16" s="21" t="s">
        <v>19</v>
      </c>
      <c r="C16" s="19">
        <v>100</v>
      </c>
      <c r="D16" s="19">
        <v>100</v>
      </c>
      <c r="E16" s="20">
        <v>100</v>
      </c>
      <c r="F16" s="19">
        <v>100</v>
      </c>
      <c r="G16" s="19">
        <v>100</v>
      </c>
      <c r="H16" s="20">
        <v>100</v>
      </c>
    </row>
    <row r="17" spans="1:8" s="13" customFormat="1" ht="22.5" x14ac:dyDescent="0.2">
      <c r="A17" s="14" t="s">
        <v>20</v>
      </c>
      <c r="B17" s="18" t="s">
        <v>21</v>
      </c>
      <c r="C17" s="20">
        <v>81.195795003832401</v>
      </c>
      <c r="D17" s="19">
        <v>76.715720241151402</v>
      </c>
      <c r="E17" s="20">
        <v>90.763278635732405</v>
      </c>
      <c r="F17" s="20">
        <v>82.4</v>
      </c>
      <c r="G17" s="20">
        <v>76.7</v>
      </c>
      <c r="H17" s="20">
        <f>212*100/232</f>
        <v>91.379310344827587</v>
      </c>
    </row>
    <row r="18" spans="1:8" s="13" customFormat="1" ht="22.5" x14ac:dyDescent="0.2">
      <c r="A18" s="14" t="s">
        <v>22</v>
      </c>
      <c r="B18" s="18" t="s">
        <v>23</v>
      </c>
      <c r="C18" s="19">
        <v>9.1828412243220399</v>
      </c>
      <c r="D18" s="19">
        <v>10.0457815331982</v>
      </c>
      <c r="E18" s="20">
        <v>7.3399774959633799</v>
      </c>
      <c r="F18" s="19">
        <v>10.7</v>
      </c>
      <c r="G18" s="20">
        <v>14.2</v>
      </c>
      <c r="H18" s="20">
        <f>16*100/232</f>
        <v>6.8965517241379306</v>
      </c>
    </row>
    <row r="19" spans="1:8" s="13" customFormat="1" ht="11.25" x14ac:dyDescent="0.2">
      <c r="A19" s="14" t="s">
        <v>24</v>
      </c>
      <c r="B19" s="18" t="s">
        <v>25</v>
      </c>
      <c r="C19" s="19">
        <v>9.62136377184558</v>
      </c>
      <c r="D19" s="19">
        <v>13.2384982256504</v>
      </c>
      <c r="E19" s="20">
        <v>1.89674386830419</v>
      </c>
      <c r="F19" s="19">
        <v>6.9</v>
      </c>
      <c r="G19" s="20">
        <v>9.1</v>
      </c>
      <c r="H19" s="20">
        <f>4*100/232</f>
        <v>1.7241379310344827</v>
      </c>
    </row>
    <row r="20" spans="1:8" s="13" customFormat="1" ht="11.25" x14ac:dyDescent="0.2">
      <c r="A20" s="14"/>
      <c r="B20" s="21"/>
      <c r="C20" s="16"/>
      <c r="D20" s="16"/>
      <c r="E20" s="17"/>
      <c r="F20" s="19"/>
      <c r="G20" s="16"/>
      <c r="H20" s="22"/>
    </row>
    <row r="21" spans="1:8" s="13" customFormat="1" ht="33.75" x14ac:dyDescent="0.2">
      <c r="A21" s="14" t="s">
        <v>26</v>
      </c>
      <c r="B21" s="21" t="s">
        <v>27</v>
      </c>
      <c r="C21" s="19">
        <v>100</v>
      </c>
      <c r="D21" s="19">
        <v>100</v>
      </c>
      <c r="E21" s="20">
        <v>100</v>
      </c>
      <c r="F21" s="19">
        <v>100</v>
      </c>
      <c r="G21" s="19">
        <v>100</v>
      </c>
      <c r="H21" s="20">
        <v>100</v>
      </c>
    </row>
    <row r="22" spans="1:8" s="13" customFormat="1" ht="11.25" x14ac:dyDescent="0.2">
      <c r="A22" s="14"/>
      <c r="B22" s="15" t="s">
        <v>28</v>
      </c>
      <c r="C22" s="16"/>
      <c r="D22" s="16"/>
      <c r="E22" s="17"/>
      <c r="F22" s="16"/>
      <c r="G22" s="16"/>
      <c r="H22" s="17"/>
    </row>
    <row r="23" spans="1:8" s="13" customFormat="1" ht="11.25" x14ac:dyDescent="0.2">
      <c r="A23" s="14" t="s">
        <v>29</v>
      </c>
      <c r="B23" s="23" t="s">
        <v>30</v>
      </c>
      <c r="C23" s="20">
        <v>78.887991094637698</v>
      </c>
      <c r="D23" s="19">
        <v>87.248332826725502</v>
      </c>
      <c r="E23" s="20">
        <v>61.033951393082702</v>
      </c>
      <c r="F23" s="20">
        <f>421*100/597</f>
        <v>70.519262981574542</v>
      </c>
      <c r="G23" s="20">
        <f>304*100/365</f>
        <v>83.287671232876718</v>
      </c>
      <c r="H23" s="20">
        <f>117*100/232</f>
        <v>50.431034482758619</v>
      </c>
    </row>
    <row r="24" spans="1:8" s="13" customFormat="1" ht="22.5" x14ac:dyDescent="0.2">
      <c r="A24" s="14" t="s">
        <v>31</v>
      </c>
      <c r="B24" s="23" t="s">
        <v>32</v>
      </c>
      <c r="C24" s="19">
        <v>15.8866540116991</v>
      </c>
      <c r="D24" s="19">
        <v>5.5028336728273102</v>
      </c>
      <c r="E24" s="20">
        <v>38.061960539239102</v>
      </c>
      <c r="F24" s="20">
        <f>104*100/597</f>
        <v>17.420435510887771</v>
      </c>
      <c r="G24" s="20">
        <f>12*100/365</f>
        <v>3.2876712328767121</v>
      </c>
      <c r="H24" s="20">
        <f>92*100/232</f>
        <v>39.655172413793103</v>
      </c>
    </row>
    <row r="25" spans="1:8" s="13" customFormat="1" ht="22.5" x14ac:dyDescent="0.2">
      <c r="A25" s="14" t="s">
        <v>33</v>
      </c>
      <c r="B25" s="23" t="s">
        <v>34</v>
      </c>
      <c r="C25" s="19">
        <v>9.9898014482087394</v>
      </c>
      <c r="D25" s="19">
        <v>6.7323683516885504</v>
      </c>
      <c r="E25" s="20">
        <v>16.946256303064001</v>
      </c>
      <c r="F25" s="20">
        <f>158*100/597</f>
        <v>26.46566164154104</v>
      </c>
      <c r="G25" s="20">
        <f>63*100/365</f>
        <v>17.260273972602739</v>
      </c>
      <c r="H25" s="20">
        <f>95*100/232</f>
        <v>40.948275862068968</v>
      </c>
    </row>
    <row r="26" spans="1:8" s="13" customFormat="1" ht="11.25" x14ac:dyDescent="0.2">
      <c r="A26" s="14" t="s">
        <v>35</v>
      </c>
      <c r="B26" s="23" t="s">
        <v>36</v>
      </c>
      <c r="C26" s="19">
        <v>2.87976972452419</v>
      </c>
      <c r="D26" s="19">
        <v>2.86499616272663</v>
      </c>
      <c r="E26" s="20">
        <v>2.9113196021870502</v>
      </c>
      <c r="F26" s="20">
        <f>7*100/597</f>
        <v>1.1725293132328307</v>
      </c>
      <c r="G26" s="20">
        <f>4*100/365</f>
        <v>1.095890410958904</v>
      </c>
      <c r="H26" s="20">
        <f>3*100/232</f>
        <v>1.2931034482758621</v>
      </c>
    </row>
    <row r="27" spans="1:8" s="13" customFormat="1" ht="11.25" x14ac:dyDescent="0.2">
      <c r="A27" s="14" t="s">
        <v>37</v>
      </c>
      <c r="B27" s="23" t="s">
        <v>38</v>
      </c>
      <c r="C27" s="19">
        <v>0</v>
      </c>
      <c r="D27" s="19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s="13" customFormat="1" ht="11.25" x14ac:dyDescent="0.2">
      <c r="A28" s="14"/>
      <c r="B28" s="21"/>
      <c r="C28" s="16"/>
      <c r="D28" s="16"/>
      <c r="E28" s="17"/>
      <c r="F28" s="19"/>
      <c r="G28" s="16"/>
      <c r="H28" s="17"/>
    </row>
    <row r="29" spans="1:8" s="13" customFormat="1" ht="33.75" x14ac:dyDescent="0.2">
      <c r="A29" s="14" t="s">
        <v>39</v>
      </c>
      <c r="B29" s="21" t="s">
        <v>27</v>
      </c>
      <c r="C29" s="19">
        <v>100</v>
      </c>
      <c r="D29" s="19">
        <v>100</v>
      </c>
      <c r="E29" s="20">
        <v>100</v>
      </c>
      <c r="F29" s="19">
        <v>100</v>
      </c>
      <c r="G29" s="19">
        <v>100</v>
      </c>
      <c r="H29" s="20">
        <v>100</v>
      </c>
    </row>
    <row r="30" spans="1:8" s="13" customFormat="1" ht="11.25" x14ac:dyDescent="0.2">
      <c r="A30" s="14"/>
      <c r="B30" s="15" t="s">
        <v>28</v>
      </c>
      <c r="C30" s="16"/>
      <c r="D30" s="16"/>
      <c r="E30" s="17"/>
      <c r="F30" s="16"/>
      <c r="G30" s="16"/>
      <c r="H30" s="17"/>
    </row>
    <row r="31" spans="1:8" s="13" customFormat="1" ht="22.5" x14ac:dyDescent="0.2">
      <c r="A31" s="14" t="s">
        <v>40</v>
      </c>
      <c r="B31" s="23" t="s">
        <v>41</v>
      </c>
      <c r="C31" s="20">
        <v>93.792432036029595</v>
      </c>
      <c r="D31" s="19">
        <v>92.9922958401079</v>
      </c>
      <c r="E31" s="20">
        <v>95.501173600241898</v>
      </c>
      <c r="F31" s="20">
        <f>554*100/597</f>
        <v>92.79731993299832</v>
      </c>
      <c r="G31" s="20">
        <f>330*100/365</f>
        <v>90.410958904109592</v>
      </c>
      <c r="H31" s="20">
        <f>224*100/232</f>
        <v>96.551724137931032</v>
      </c>
    </row>
    <row r="32" spans="1:8" s="13" customFormat="1" ht="22.5" x14ac:dyDescent="0.2">
      <c r="A32" s="14" t="s">
        <v>42</v>
      </c>
      <c r="B32" s="23" t="s">
        <v>43</v>
      </c>
      <c r="C32" s="19">
        <v>12.6218694785987</v>
      </c>
      <c r="D32" s="19">
        <v>15.1883639755046</v>
      </c>
      <c r="E32" s="20">
        <v>7.1409577993894198</v>
      </c>
      <c r="F32" s="20">
        <f>99*100/597</f>
        <v>16.582914572864322</v>
      </c>
      <c r="G32" s="20">
        <f>61*100/365</f>
        <v>16.712328767123289</v>
      </c>
      <c r="H32" s="20">
        <f>38*100/232</f>
        <v>16.379310344827587</v>
      </c>
    </row>
    <row r="33" spans="1:8" s="13" customFormat="1" ht="11.25" x14ac:dyDescent="0.2">
      <c r="A33" s="14" t="s">
        <v>44</v>
      </c>
      <c r="B33" s="23" t="s">
        <v>45</v>
      </c>
      <c r="C33" s="19">
        <v>0.31593267583629803</v>
      </c>
      <c r="D33" s="19">
        <v>0.46387147167611598</v>
      </c>
      <c r="E33" s="20">
        <v>0</v>
      </c>
      <c r="F33" s="20">
        <f>14*100/597</f>
        <v>2.3450586264656614</v>
      </c>
      <c r="G33" s="20">
        <f>13*100/365</f>
        <v>3.5616438356164384</v>
      </c>
      <c r="H33" s="20">
        <f>1*100/232</f>
        <v>0.43103448275862066</v>
      </c>
    </row>
    <row r="34" spans="1:8" s="13" customFormat="1" ht="11.25" x14ac:dyDescent="0.2">
      <c r="A34" s="14" t="s">
        <v>46</v>
      </c>
      <c r="B34" s="23" t="s">
        <v>47</v>
      </c>
      <c r="C34" s="19">
        <v>0.165156610980877</v>
      </c>
      <c r="D34" s="19">
        <v>0.24249292983051901</v>
      </c>
      <c r="E34" s="20">
        <v>0</v>
      </c>
      <c r="F34" s="20">
        <v>0</v>
      </c>
      <c r="G34" s="20">
        <v>0</v>
      </c>
      <c r="H34" s="20">
        <v>0</v>
      </c>
    </row>
    <row r="35" spans="1:8" s="13" customFormat="1" ht="11.25" x14ac:dyDescent="0.2">
      <c r="A35" s="14"/>
      <c r="B35" s="21"/>
      <c r="C35" s="16"/>
      <c r="D35" s="16"/>
      <c r="E35" s="17"/>
      <c r="F35" s="19"/>
      <c r="G35" s="16"/>
      <c r="H35" s="17"/>
    </row>
    <row r="36" spans="1:8" s="13" customFormat="1" ht="33.75" x14ac:dyDescent="0.2">
      <c r="A36" s="14" t="s">
        <v>48</v>
      </c>
      <c r="B36" s="21" t="s">
        <v>27</v>
      </c>
      <c r="C36" s="19">
        <v>100</v>
      </c>
      <c r="D36" s="19">
        <v>100</v>
      </c>
      <c r="E36" s="20">
        <v>100</v>
      </c>
      <c r="F36" s="19">
        <v>100</v>
      </c>
      <c r="G36" s="19">
        <v>100</v>
      </c>
      <c r="H36" s="20">
        <v>100</v>
      </c>
    </row>
    <row r="37" spans="1:8" s="13" customFormat="1" ht="11.25" x14ac:dyDescent="0.2">
      <c r="A37" s="14"/>
      <c r="B37" s="24" t="s">
        <v>49</v>
      </c>
      <c r="C37" s="16"/>
      <c r="D37" s="16"/>
      <c r="E37" s="17"/>
      <c r="F37" s="16"/>
      <c r="G37" s="16"/>
      <c r="H37" s="17"/>
    </row>
    <row r="38" spans="1:8" s="13" customFormat="1" ht="22.5" x14ac:dyDescent="0.2">
      <c r="A38" s="14" t="s">
        <v>50</v>
      </c>
      <c r="B38" s="23" t="s">
        <v>51</v>
      </c>
      <c r="C38" s="20">
        <v>89.976094877861996</v>
      </c>
      <c r="D38" s="19">
        <v>88.942535650865693</v>
      </c>
      <c r="E38" s="20">
        <v>92.183326120799606</v>
      </c>
      <c r="F38" s="20">
        <f>444*100/597</f>
        <v>74.371859296482413</v>
      </c>
      <c r="G38" s="20">
        <f>275*100/365</f>
        <v>75.342465753424662</v>
      </c>
      <c r="H38" s="20">
        <f>193*100/232</f>
        <v>83.189655172413794</v>
      </c>
    </row>
    <row r="39" spans="1:8" s="13" customFormat="1" ht="45" x14ac:dyDescent="0.2">
      <c r="A39" s="14" t="s">
        <v>52</v>
      </c>
      <c r="B39" s="23" t="s">
        <v>53</v>
      </c>
      <c r="C39" s="19">
        <v>16.664820135700801</v>
      </c>
      <c r="D39" s="19">
        <v>18.943751659365699</v>
      </c>
      <c r="E39" s="20">
        <v>11.7980174134539</v>
      </c>
      <c r="F39" s="20">
        <f>150*100/597</f>
        <v>25.125628140703519</v>
      </c>
      <c r="G39" s="20">
        <f>99*100/365</f>
        <v>27.123287671232877</v>
      </c>
      <c r="H39" s="20">
        <f>29*100/232</f>
        <v>12.5</v>
      </c>
    </row>
    <row r="40" spans="1:8" s="13" customFormat="1" ht="33.75" x14ac:dyDescent="0.2">
      <c r="A40" s="14" t="s">
        <v>54</v>
      </c>
      <c r="B40" s="23" t="s">
        <v>55</v>
      </c>
      <c r="C40" s="19">
        <v>8.8070714458820198E-2</v>
      </c>
      <c r="D40" s="19">
        <v>0.12931075210703499</v>
      </c>
      <c r="E40" s="20">
        <v>0</v>
      </c>
      <c r="F40" s="20">
        <f>8*100/597</f>
        <v>1.340033500837521</v>
      </c>
      <c r="G40" s="20">
        <f>6*100/365</f>
        <v>1.6438356164383561</v>
      </c>
      <c r="H40" s="20">
        <v>0</v>
      </c>
    </row>
    <row r="41" spans="1:8" s="13" customFormat="1" ht="11.25" x14ac:dyDescent="0.2">
      <c r="A41" s="14"/>
      <c r="B41" s="21"/>
      <c r="C41" s="16"/>
      <c r="D41" s="16"/>
      <c r="E41" s="17"/>
      <c r="F41" s="16"/>
      <c r="G41" s="16"/>
      <c r="H41" s="17"/>
    </row>
    <row r="42" spans="1:8" s="13" customFormat="1" ht="45" x14ac:dyDescent="0.2">
      <c r="A42" s="14" t="s">
        <v>56</v>
      </c>
      <c r="B42" s="21" t="s">
        <v>57</v>
      </c>
      <c r="C42" s="19">
        <v>100</v>
      </c>
      <c r="D42" s="19">
        <v>100</v>
      </c>
      <c r="E42" s="20">
        <v>0</v>
      </c>
      <c r="F42" s="19">
        <v>100</v>
      </c>
      <c r="G42" s="19">
        <v>100</v>
      </c>
      <c r="H42" s="20">
        <v>100</v>
      </c>
    </row>
    <row r="43" spans="1:8" s="13" customFormat="1" ht="11.25" x14ac:dyDescent="0.2">
      <c r="A43" s="14"/>
      <c r="B43" s="24" t="s">
        <v>58</v>
      </c>
      <c r="C43" s="16"/>
      <c r="D43" s="16"/>
      <c r="E43" s="20">
        <v>0</v>
      </c>
      <c r="F43" s="16"/>
      <c r="G43" s="16"/>
      <c r="H43" s="17"/>
    </row>
    <row r="44" spans="1:8" s="13" customFormat="1" ht="33.75" x14ac:dyDescent="0.2">
      <c r="A44" s="14" t="s">
        <v>59</v>
      </c>
      <c r="B44" s="18" t="s">
        <v>60</v>
      </c>
      <c r="C44" s="19">
        <v>1.19974017299985</v>
      </c>
      <c r="D44" s="19">
        <v>0.92915481154678803</v>
      </c>
      <c r="E44" s="20">
        <v>0</v>
      </c>
      <c r="F44" s="20">
        <f>2*100/128</f>
        <v>1.5625</v>
      </c>
      <c r="G44" s="20">
        <f>2*100/99</f>
        <v>2.0202020202020203</v>
      </c>
      <c r="H44" s="20">
        <v>0</v>
      </c>
    </row>
    <row r="45" spans="1:8" s="13" customFormat="1" ht="45" x14ac:dyDescent="0.2">
      <c r="A45" s="14" t="s">
        <v>61</v>
      </c>
      <c r="B45" s="18" t="s">
        <v>62</v>
      </c>
      <c r="C45" s="20">
        <v>20.168189909898</v>
      </c>
      <c r="D45" s="19">
        <v>10.889731098457499</v>
      </c>
      <c r="E45" s="20">
        <v>0</v>
      </c>
      <c r="F45" s="20">
        <f>19*100/128</f>
        <v>14.84375</v>
      </c>
      <c r="G45" s="20">
        <f>14*100/99</f>
        <v>14.141414141414142</v>
      </c>
      <c r="H45" s="20">
        <f>6*100/29</f>
        <v>20.689655172413794</v>
      </c>
    </row>
    <row r="46" spans="1:8" s="13" customFormat="1" ht="33.75" x14ac:dyDescent="0.2">
      <c r="A46" s="14" t="s">
        <v>63</v>
      </c>
      <c r="B46" s="18" t="s">
        <v>64</v>
      </c>
      <c r="C46" s="19">
        <v>14.638014538746701</v>
      </c>
      <c r="D46" s="19">
        <v>14.089364081587</v>
      </c>
      <c r="E46" s="20">
        <v>0</v>
      </c>
      <c r="F46" s="20">
        <f>33*100/128</f>
        <v>25.78125</v>
      </c>
      <c r="G46" s="20">
        <f>26*100/99</f>
        <v>26.262626262626263</v>
      </c>
      <c r="H46" s="20">
        <f>13*100/29</f>
        <v>44.827586206896555</v>
      </c>
    </row>
    <row r="47" spans="1:8" s="13" customFormat="1" ht="56.25" x14ac:dyDescent="0.2">
      <c r="A47" s="14" t="s">
        <v>65</v>
      </c>
      <c r="B47" s="18" t="s">
        <v>66</v>
      </c>
      <c r="C47" s="19">
        <v>24.7611652116241</v>
      </c>
      <c r="D47" s="19">
        <v>25.2599655394169</v>
      </c>
      <c r="E47" s="20">
        <v>0</v>
      </c>
      <c r="F47" s="20">
        <f>31*100/128</f>
        <v>24.21875</v>
      </c>
      <c r="G47" s="20">
        <f>23*100/99</f>
        <v>23.232323232323232</v>
      </c>
      <c r="H47" s="20">
        <f>2*100/29</f>
        <v>6.8965517241379306</v>
      </c>
    </row>
    <row r="48" spans="1:8" s="13" customFormat="1" ht="45" x14ac:dyDescent="0.2">
      <c r="A48" s="14" t="s">
        <v>67</v>
      </c>
      <c r="B48" s="18" t="s">
        <v>68</v>
      </c>
      <c r="C48" s="19">
        <v>36.329275837253299</v>
      </c>
      <c r="D48" s="19">
        <v>45.735335380982903</v>
      </c>
      <c r="E48" s="20">
        <v>0</v>
      </c>
      <c r="F48" s="20">
        <f>35*100/128</f>
        <v>27.34375</v>
      </c>
      <c r="G48" s="20">
        <f>28*100/99</f>
        <v>28.282828282828284</v>
      </c>
      <c r="H48" s="20">
        <f t="shared" ref="H48" si="0">6*100/29</f>
        <v>20.689655172413794</v>
      </c>
    </row>
    <row r="49" spans="1:8" x14ac:dyDescent="0.2">
      <c r="A49" s="25" t="s">
        <v>69</v>
      </c>
      <c r="B49" s="26" t="s">
        <v>70</v>
      </c>
      <c r="C49" s="27">
        <v>2.9036143294779899</v>
      </c>
      <c r="D49" s="27">
        <v>3.0964490880088902</v>
      </c>
      <c r="E49" s="28">
        <v>0</v>
      </c>
      <c r="F49" s="28">
        <f>8*100/128</f>
        <v>6.25</v>
      </c>
      <c r="G49" s="28">
        <f>6*100/99</f>
        <v>6.0606060606060606</v>
      </c>
      <c r="H49" s="28">
        <f>2*100/29</f>
        <v>6.8965517241379306</v>
      </c>
    </row>
  </sheetData>
  <mergeCells count="16">
    <mergeCell ref="A2:H2"/>
    <mergeCell ref="A3:H3"/>
    <mergeCell ref="C4:E4"/>
    <mergeCell ref="A6:A9"/>
    <mergeCell ref="A5:B5"/>
    <mergeCell ref="C6:E6"/>
    <mergeCell ref="F6:H6"/>
    <mergeCell ref="C7:C9"/>
    <mergeCell ref="D7:E7"/>
    <mergeCell ref="F7:F9"/>
    <mergeCell ref="G7:H7"/>
    <mergeCell ref="D8:D9"/>
    <mergeCell ref="E8:E9"/>
    <mergeCell ref="G8:G9"/>
    <mergeCell ref="H8:H9"/>
    <mergeCell ref="B6:B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2017-10-30T02:31:24Z</cp:lastPrinted>
  <dcterms:created xsi:type="dcterms:W3CDTF">2017-10-30T02:16:07Z</dcterms:created>
  <dcterms:modified xsi:type="dcterms:W3CDTF">2017-12-15T01:48:26Z</dcterms:modified>
</cp:coreProperties>
</file>