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0" windowWidth="14895" windowHeight="787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Лист1!$5:$9</definedName>
  </definedNames>
  <calcPr calcId="144525"/>
</workbook>
</file>

<file path=xl/calcChain.xml><?xml version="1.0" encoding="utf-8"?>
<calcChain xmlns="http://schemas.openxmlformats.org/spreadsheetml/2006/main">
  <c r="H59" i="1" l="1"/>
  <c r="H58" i="1"/>
  <c r="H57" i="1"/>
  <c r="H53" i="1"/>
  <c r="H52" i="1"/>
  <c r="H51" i="1"/>
  <c r="H46" i="1"/>
  <c r="H45" i="1"/>
  <c r="H44" i="1"/>
  <c r="G43" i="1"/>
  <c r="F44" i="1"/>
  <c r="F43" i="1"/>
  <c r="F42" i="1"/>
  <c r="G46" i="1"/>
  <c r="F46" i="1"/>
  <c r="G45" i="1"/>
  <c r="F45" i="1"/>
  <c r="G44" i="1"/>
  <c r="H42" i="1"/>
  <c r="G42" i="1"/>
  <c r="H27" i="1"/>
  <c r="I26" i="1"/>
  <c r="I25" i="1"/>
  <c r="H20" i="1"/>
  <c r="H19" i="1"/>
  <c r="H18" i="1"/>
  <c r="H12" i="1"/>
  <c r="H13" i="1"/>
  <c r="G59" i="1"/>
  <c r="G58" i="1"/>
  <c r="G57" i="1"/>
  <c r="G52" i="1"/>
  <c r="G51" i="1"/>
  <c r="G27" i="1"/>
  <c r="H26" i="1"/>
  <c r="H25" i="1"/>
  <c r="G20" i="1"/>
  <c r="G19" i="1"/>
  <c r="G18" i="1"/>
  <c r="F59" i="1"/>
  <c r="F58" i="1"/>
  <c r="F57" i="1"/>
  <c r="F53" i="1"/>
  <c r="F52" i="1"/>
  <c r="F51" i="1"/>
  <c r="F27" i="1"/>
  <c r="G26" i="1"/>
  <c r="G25" i="1"/>
  <c r="F20" i="1"/>
  <c r="F19" i="1"/>
  <c r="F18" i="1"/>
  <c r="G12" i="1"/>
  <c r="G13" i="1" s="1"/>
  <c r="F12" i="1"/>
  <c r="F13" i="1" s="1"/>
  <c r="F48" i="1" l="1"/>
</calcChain>
</file>

<file path=xl/sharedStrings.xml><?xml version="1.0" encoding="utf-8"?>
<sst xmlns="http://schemas.openxmlformats.org/spreadsheetml/2006/main" count="96" uniqueCount="84">
  <si>
    <t>Забайкальский край</t>
  </si>
  <si>
    <t>Все респонденты</t>
  </si>
  <si>
    <t>А</t>
  </si>
  <si>
    <t>Б</t>
  </si>
  <si>
    <t>01</t>
  </si>
  <si>
    <t>Лица в возрасте 16 лет и более, занятые в экономике (работающие) - всего</t>
  </si>
  <si>
    <t>в том числе</t>
  </si>
  <si>
    <t>02</t>
  </si>
  <si>
    <t>относятся к категории работников, обязанных проходить медицинские осмотры</t>
  </si>
  <si>
    <t>03</t>
  </si>
  <si>
    <t>не относятся к категории работников, обязанных проходить медицинские осмотры</t>
  </si>
  <si>
    <t>04</t>
  </si>
  <si>
    <t xml:space="preserve">не определено </t>
  </si>
  <si>
    <t>05</t>
  </si>
  <si>
    <t>Лица в возрасте 16 лет и более, занятые в экономике (работающие), относящиеся к категории работников, обязанных проходить медицинские осмотры - всего</t>
  </si>
  <si>
    <t>в том числе при последнем прохождении медицинского осмотра</t>
  </si>
  <si>
    <t>06</t>
  </si>
  <si>
    <t>осмотр был проведен в полном объеме</t>
  </si>
  <si>
    <t>07</t>
  </si>
  <si>
    <t>осмотр был проведен формально без проведения медицинского обследования</t>
  </si>
  <si>
    <t>08</t>
  </si>
  <si>
    <t>были другие трудности</t>
  </si>
  <si>
    <t>09</t>
  </si>
  <si>
    <t>10</t>
  </si>
  <si>
    <t>в том числе в последний раз проходившие диспансеризацию</t>
  </si>
  <si>
    <t>11</t>
  </si>
  <si>
    <t>в 2015 году</t>
  </si>
  <si>
    <t>12</t>
  </si>
  <si>
    <t>в 2014 году</t>
  </si>
  <si>
    <t>13</t>
  </si>
  <si>
    <t>в 2013 году или ранее</t>
  </si>
  <si>
    <t>14</t>
  </si>
  <si>
    <t>Лица, в последний раз проходившие диспансеризацию в 2013 году или ранее - всего</t>
  </si>
  <si>
    <t>в том числе по причине не прохождения диспансеризации в 2014-2015 гг.</t>
  </si>
  <si>
    <t>15</t>
  </si>
  <si>
    <t xml:space="preserve">не направлялся врачом </t>
  </si>
  <si>
    <t>16</t>
  </si>
  <si>
    <t>не знал о возможности пройти осмотр</t>
  </si>
  <si>
    <t>17</t>
  </si>
  <si>
    <t>не располагал временем для прохождения осмотра</t>
  </si>
  <si>
    <t>18</t>
  </si>
  <si>
    <t>не вижу смысла проходить диспансеризацию (профилактический осмотр)</t>
  </si>
  <si>
    <t>19</t>
  </si>
  <si>
    <t>по другой причине</t>
  </si>
  <si>
    <t>20</t>
  </si>
  <si>
    <t>не определено</t>
  </si>
  <si>
    <t>21</t>
  </si>
  <si>
    <t xml:space="preserve">Все респонденты </t>
  </si>
  <si>
    <t>в том числе за последние 12 месяцев</t>
  </si>
  <si>
    <t>22</t>
  </si>
  <si>
    <t>обращался за медицинской помощью</t>
  </si>
  <si>
    <t>23</t>
  </si>
  <si>
    <t>не обращался за медицинской помощью</t>
  </si>
  <si>
    <t>24</t>
  </si>
  <si>
    <t>была только экстренная госпитализация</t>
  </si>
  <si>
    <t>25</t>
  </si>
  <si>
    <t>Респонденты, не обращавшиеся за последние 12 месяцев за медицинской помощью – всего</t>
  </si>
  <si>
    <t>из них обращались в медицинские организации по поводу</t>
  </si>
  <si>
    <t>26</t>
  </si>
  <si>
    <t>получения рецепта</t>
  </si>
  <si>
    <t>27</t>
  </si>
  <si>
    <t>получения медицинских справок, выписок и т.д.</t>
  </si>
  <si>
    <t>28</t>
  </si>
  <si>
    <t>ничего из перечисленного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</si>
  <si>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</si>
  <si>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</si>
  <si>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</si>
  <si>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</si>
  <si>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</si>
  <si>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</si>
  <si>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</si>
  <si>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</si>
  <si>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</si>
  <si>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2017 год</t>
  </si>
  <si>
    <t>в том числе:</t>
  </si>
  <si>
    <t>В городской местности - всего</t>
  </si>
  <si>
    <t>В сельской местности - всего</t>
  </si>
  <si>
    <t>в 2017 году</t>
  </si>
  <si>
    <t>в 2016 году</t>
  </si>
  <si>
    <t>Лица, в последний раз проходившие диспансеризацию в 2015 году или ранее - всего</t>
  </si>
  <si>
    <t>в том числе по причине не прохождения диспансеризации в 2016-2017 гг.</t>
  </si>
  <si>
    <t xml:space="preserve">ПРОХОЖДЕНИЕ МЕДИЦИНСКИХ ОСМОТРОВ И ДИСПАНСЕРИЗАЦИЯ, ОБРАЩЕНИЕ ЗА МЕДИЦИНСКОЙ ПОМОЩЬЮ </t>
  </si>
  <si>
    <t>в процентах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</si>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</sst>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#\ 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/>
    <xf numFmtId="1" fontId="2" fillId="0" borderId="0" xfId="1" applyNumberFormat="1" applyFont="1" applyAlignment="1">
      <alignment horizontal="right"/>
    </xf>
    <xf numFmtId="1" fontId="3" fillId="0" borderId="0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right" vertical="center" wrapText="1"/>
    </xf>
    <xf numFmtId="0" fontId="5" fillId="0" borderId="0" xfId="1" applyFont="1" applyAlignment="1">
      <alignment horizontal="left" vertical="center" wrapText="1"/>
    </xf>
    <xf numFmtId="164" fontId="6" fillId="0" borderId="4" xfId="1" applyNumberFormat="1" applyFont="1" applyBorder="1" applyAlignment="1">
      <alignment horizontal="right"/>
    </xf>
    <xf numFmtId="0" fontId="5" fillId="0" borderId="0" xfId="1" applyFont="1"/>
    <xf numFmtId="0" fontId="5" fillId="0" borderId="0" xfId="1" applyFont="1" applyAlignment="1">
      <alignment horizontal="left" vertical="center" wrapText="1" indent="3"/>
    </xf>
    <xf numFmtId="0" fontId="6" fillId="0" borderId="3" xfId="1" applyFont="1" applyBorder="1" applyAlignment="1">
      <alignment horizontal="right"/>
    </xf>
    <xf numFmtId="0" fontId="5" fillId="0" borderId="0" xfId="1" applyFont="1" applyAlignment="1">
      <alignment horizontal="left" vertical="center" wrapText="1" indent="1"/>
    </xf>
    <xf numFmtId="164" fontId="6" fillId="0" borderId="3" xfId="1" applyNumberFormat="1" applyFont="1" applyBorder="1" applyAlignment="1">
      <alignment horizontal="right"/>
    </xf>
    <xf numFmtId="0" fontId="5" fillId="0" borderId="3" xfId="1" applyFont="1" applyBorder="1" applyAlignment="1">
      <alignment horizontal="right"/>
    </xf>
    <xf numFmtId="0" fontId="5" fillId="0" borderId="0" xfId="1" applyFont="1" applyAlignment="1">
      <alignment horizontal="right"/>
    </xf>
    <xf numFmtId="164" fontId="5" fillId="0" borderId="3" xfId="1" applyNumberFormat="1" applyFont="1" applyBorder="1" applyAlignment="1">
      <alignment horizontal="right"/>
    </xf>
    <xf numFmtId="49" fontId="2" fillId="0" borderId="0" xfId="1" applyNumberFormat="1" applyFont="1" applyAlignment="1">
      <alignment horizontal="left"/>
    </xf>
    <xf numFmtId="1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righ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right"/>
    </xf>
    <xf numFmtId="1" fontId="3" fillId="0" borderId="0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right"/>
    </xf>
    <xf numFmtId="164" fontId="5" fillId="0" borderId="5" xfId="1" applyNumberFormat="1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7" xfId="0" applyFont="1" applyBorder="1"/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1" fontId="4" fillId="0" borderId="0" xfId="1" applyNumberFormat="1" applyFont="1" applyBorder="1" applyAlignment="1">
      <alignment horizontal="left" vertical="center" wrapText="1"/>
    </xf>
    <xf numFmtId="0" fontId="0" fillId="0" borderId="0" xfId="0" applyAlignment="1"/>
    <xf numFmtId="1" fontId="3" fillId="0" borderId="0" xfId="1" applyNumberFormat="1" applyFont="1" applyBorder="1" applyAlignment="1">
      <alignment horizontal="center" vertical="center" wrapText="1"/>
    </xf>
    <xf numFmtId="1" fontId="7" fillId="0" borderId="2" xfId="1" applyNumberFormat="1" applyFont="1" applyBorder="1" applyAlignment="1">
      <alignment horizontal="center" vertical="center" wrapText="1"/>
    </xf>
    <xf numFmtId="0" fontId="8" fillId="0" borderId="6" xfId="0" applyFont="1" applyBorder="1" applyAlignment="1"/>
    <xf numFmtId="0" fontId="8" fillId="0" borderId="7" xfId="0" applyFont="1" applyBorder="1" applyAlignment="1"/>
    <xf numFmtId="0" fontId="5" fillId="0" borderId="4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0" fillId="0" borderId="4" xfId="1" applyNumberFormat="1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sqref="A1:XFD1"/>
    </sheetView>
  </sheetViews>
  <sheetFormatPr defaultColWidth="9.140625" defaultRowHeight="14.25" x14ac:dyDescent="0.2"/>
  <cols>
    <col min="1" max="1" width="4.28515625" style="2" customWidth="1"/>
    <col min="2" max="2" width="41.5703125" style="15" customWidth="1"/>
    <col min="3" max="8" width="17.42578125" style="1" customWidth="1"/>
    <col min="9" max="16384" width="9.140625" style="1"/>
  </cols>
  <sheetData>
    <row r="1" spans="1:8" x14ac:dyDescent="0.2">
      <c r="B1" s="2"/>
      <c r="C1" s="2"/>
      <c r="D1" s="2"/>
      <c r="E1" s="2"/>
    </row>
    <row r="2" spans="1:8" ht="32.25" customHeight="1" x14ac:dyDescent="0.25">
      <c r="A2" s="31" t="s">
        <v>81</v>
      </c>
      <c r="B2" s="31"/>
      <c r="C2" s="31"/>
      <c r="D2" s="31"/>
      <c r="E2" s="31"/>
      <c r="F2" s="30"/>
      <c r="G2" s="30"/>
      <c r="H2" s="30"/>
    </row>
    <row r="3" spans="1:8" ht="12.75" customHeight="1" x14ac:dyDescent="0.25">
      <c r="A3" s="3"/>
      <c r="B3" s="3"/>
      <c r="C3" s="3"/>
      <c r="D3" s="31" t="s">
        <v>0</v>
      </c>
      <c r="E3" s="30"/>
      <c r="F3" s="30"/>
    </row>
    <row r="4" spans="1:8" ht="15.75" customHeight="1" x14ac:dyDescent="0.2">
      <c r="A4" s="29"/>
      <c r="B4" s="29"/>
      <c r="C4" s="3"/>
      <c r="D4" s="22"/>
      <c r="E4" s="22"/>
      <c r="H4" s="13" t="s">
        <v>82</v>
      </c>
    </row>
    <row r="5" spans="1:8" customFormat="1" ht="15.75" customHeight="1" x14ac:dyDescent="0.25">
      <c r="A5" s="38"/>
      <c r="B5" s="38"/>
      <c r="C5" s="32" t="s">
        <v>83</v>
      </c>
      <c r="D5" s="33"/>
      <c r="E5" s="34"/>
      <c r="F5" s="32" t="s">
        <v>73</v>
      </c>
      <c r="G5" s="33"/>
      <c r="H5" s="34"/>
    </row>
    <row r="6" spans="1:8" customFormat="1" ht="10.5" customHeight="1" x14ac:dyDescent="0.25">
      <c r="A6" s="39"/>
      <c r="B6" s="39"/>
      <c r="C6" s="35" t="s">
        <v>1</v>
      </c>
      <c r="D6" s="25" t="s">
        <v>74</v>
      </c>
      <c r="E6" s="26"/>
      <c r="F6" s="35" t="s">
        <v>1</v>
      </c>
      <c r="G6" s="25" t="s">
        <v>74</v>
      </c>
      <c r="H6" s="26"/>
    </row>
    <row r="7" spans="1:8" customFormat="1" ht="37.5" customHeight="1" x14ac:dyDescent="0.25">
      <c r="A7" s="39"/>
      <c r="B7" s="39"/>
      <c r="C7" s="36"/>
      <c r="D7" s="27" t="s">
        <v>75</v>
      </c>
      <c r="E7" s="27" t="s">
        <v>76</v>
      </c>
      <c r="F7" s="36"/>
      <c r="G7" s="27" t="s">
        <v>75</v>
      </c>
      <c r="H7" s="27" t="s">
        <v>76</v>
      </c>
    </row>
    <row r="8" spans="1:8" customFormat="1" ht="6" customHeight="1" x14ac:dyDescent="0.25">
      <c r="A8" s="40"/>
      <c r="B8" s="40"/>
      <c r="C8" s="37"/>
      <c r="D8" s="28"/>
      <c r="E8" s="28"/>
      <c r="F8" s="37"/>
      <c r="G8" s="28"/>
      <c r="H8" s="28"/>
    </row>
    <row r="9" spans="1:8" customFormat="1" ht="15.75" customHeight="1" x14ac:dyDescent="0.25">
      <c r="A9" s="16" t="s">
        <v>2</v>
      </c>
      <c r="B9" s="17" t="s">
        <v>3</v>
      </c>
      <c r="C9" s="18">
        <v>1</v>
      </c>
      <c r="D9" s="18">
        <v>2</v>
      </c>
      <c r="E9" s="18">
        <v>3</v>
      </c>
      <c r="F9" s="18">
        <v>4</v>
      </c>
      <c r="G9" s="18">
        <v>5</v>
      </c>
      <c r="H9" s="18">
        <v>6</v>
      </c>
    </row>
    <row r="10" spans="1:8" s="7" customFormat="1" ht="22.5" x14ac:dyDescent="0.2">
      <c r="A10" s="4" t="s">
        <v>4</v>
      </c>
      <c r="B10" s="5" t="s">
        <v>5</v>
      </c>
      <c r="C10" s="6">
        <v>100</v>
      </c>
      <c r="D10" s="23">
        <v>100</v>
      </c>
      <c r="E10" s="23">
        <v>100</v>
      </c>
      <c r="F10" s="6">
        <v>100</v>
      </c>
      <c r="G10" s="6">
        <v>100</v>
      </c>
      <c r="H10" s="6">
        <v>100</v>
      </c>
    </row>
    <row r="11" spans="1:8" s="7" customFormat="1" ht="11.25" x14ac:dyDescent="0.2">
      <c r="A11" s="4"/>
      <c r="B11" s="8" t="s">
        <v>6</v>
      </c>
      <c r="C11" s="9"/>
      <c r="D11" s="12"/>
      <c r="E11" s="12"/>
      <c r="F11" s="9"/>
      <c r="G11" s="9"/>
      <c r="H11" s="9"/>
    </row>
    <row r="12" spans="1:8" s="7" customFormat="1" ht="22.5" x14ac:dyDescent="0.2">
      <c r="A12" s="4" t="s">
        <v>7</v>
      </c>
      <c r="B12" s="10" t="s">
        <v>8</v>
      </c>
      <c r="C12" s="11">
        <v>66.134275902804404</v>
      </c>
      <c r="D12" s="14">
        <v>65.167281107650496</v>
      </c>
      <c r="E12" s="14">
        <v>68.383565456360301</v>
      </c>
      <c r="F12" s="11">
        <f>304*100/688</f>
        <v>44.186046511627907</v>
      </c>
      <c r="G12" s="11">
        <f>205*100/428</f>
        <v>47.89719626168224</v>
      </c>
      <c r="H12" s="11">
        <f>99*100/260</f>
        <v>38.07692307692308</v>
      </c>
    </row>
    <row r="13" spans="1:8" s="7" customFormat="1" ht="22.5" x14ac:dyDescent="0.2">
      <c r="A13" s="4" t="s">
        <v>9</v>
      </c>
      <c r="B13" s="10" t="s">
        <v>10</v>
      </c>
      <c r="C13" s="11">
        <v>33.865724097195603</v>
      </c>
      <c r="D13" s="14">
        <v>34.832718892349497</v>
      </c>
      <c r="E13" s="14">
        <v>31.616434543639699</v>
      </c>
      <c r="F13" s="11">
        <f>F10-F12</f>
        <v>55.813953488372093</v>
      </c>
      <c r="G13" s="11">
        <f>G10-G12</f>
        <v>52.10280373831776</v>
      </c>
      <c r="H13" s="11">
        <f>H10-H12</f>
        <v>61.92307692307692</v>
      </c>
    </row>
    <row r="14" spans="1:8" s="7" customFormat="1" ht="11.25" x14ac:dyDescent="0.2">
      <c r="A14" s="4" t="s">
        <v>11</v>
      </c>
      <c r="B14" s="10" t="s">
        <v>12</v>
      </c>
      <c r="C14" s="11">
        <v>0</v>
      </c>
      <c r="D14" s="14">
        <v>0</v>
      </c>
      <c r="E14" s="14">
        <v>0</v>
      </c>
      <c r="F14" s="11">
        <v>0</v>
      </c>
      <c r="G14" s="11">
        <v>0</v>
      </c>
      <c r="H14" s="11">
        <v>0</v>
      </c>
    </row>
    <row r="15" spans="1:8" s="7" customFormat="1" ht="11.25" x14ac:dyDescent="0.2">
      <c r="A15" s="4"/>
      <c r="B15" s="5"/>
      <c r="C15" s="9"/>
      <c r="D15" s="12"/>
      <c r="E15" s="12"/>
      <c r="F15" s="9"/>
      <c r="G15" s="9"/>
      <c r="H15" s="9"/>
    </row>
    <row r="16" spans="1:8" s="7" customFormat="1" ht="36.75" customHeight="1" x14ac:dyDescent="0.2">
      <c r="A16" s="4" t="s">
        <v>13</v>
      </c>
      <c r="B16" s="5" t="s">
        <v>14</v>
      </c>
      <c r="C16" s="11">
        <v>100</v>
      </c>
      <c r="D16" s="14">
        <v>100</v>
      </c>
      <c r="E16" s="14">
        <v>100</v>
      </c>
      <c r="F16" s="11">
        <v>100</v>
      </c>
      <c r="G16" s="11">
        <v>100</v>
      </c>
      <c r="H16" s="11">
        <v>100</v>
      </c>
    </row>
    <row r="17" spans="1:9" s="7" customFormat="1" ht="22.5" x14ac:dyDescent="0.2">
      <c r="A17" s="4"/>
      <c r="B17" s="8" t="s">
        <v>15</v>
      </c>
      <c r="C17" s="9"/>
      <c r="D17" s="12"/>
      <c r="E17" s="12"/>
      <c r="G17" s="9"/>
      <c r="H17" s="9"/>
    </row>
    <row r="18" spans="1:9" s="7" customFormat="1" ht="11.25" x14ac:dyDescent="0.2">
      <c r="A18" s="4" t="s">
        <v>16</v>
      </c>
      <c r="B18" s="10" t="s">
        <v>17</v>
      </c>
      <c r="C18" s="11">
        <v>94.375557143502604</v>
      </c>
      <c r="D18" s="14">
        <v>93.714427332271299</v>
      </c>
      <c r="E18" s="14">
        <v>95.841057172463294</v>
      </c>
      <c r="F18" s="11">
        <f>285*100/304</f>
        <v>93.75</v>
      </c>
      <c r="G18" s="11">
        <f>198*100/205</f>
        <v>96.58536585365853</v>
      </c>
      <c r="H18" s="11">
        <f>87*100/99</f>
        <v>87.878787878787875</v>
      </c>
    </row>
    <row r="19" spans="1:9" s="7" customFormat="1" ht="22.5" x14ac:dyDescent="0.2">
      <c r="A19" s="4" t="s">
        <v>18</v>
      </c>
      <c r="B19" s="10" t="s">
        <v>19</v>
      </c>
      <c r="C19" s="11">
        <v>4.1862677504376897</v>
      </c>
      <c r="D19" s="14">
        <v>4.6894510036981902</v>
      </c>
      <c r="E19" s="14">
        <v>3.0708815438280901</v>
      </c>
      <c r="F19" s="11">
        <f>11*100/304</f>
        <v>3.6184210526315788</v>
      </c>
      <c r="G19" s="11">
        <f>2*100/205</f>
        <v>0.97560975609756095</v>
      </c>
      <c r="H19" s="11">
        <f>9*100/99</f>
        <v>9.0909090909090917</v>
      </c>
    </row>
    <row r="20" spans="1:9" s="7" customFormat="1" ht="11.25" x14ac:dyDescent="0.2">
      <c r="A20" s="4" t="s">
        <v>20</v>
      </c>
      <c r="B20" s="10" t="s">
        <v>21</v>
      </c>
      <c r="C20" s="11">
        <v>1.4381751060597101</v>
      </c>
      <c r="D20" s="14">
        <v>1.59612166403052</v>
      </c>
      <c r="E20" s="14">
        <v>1.0880612837086101</v>
      </c>
      <c r="F20" s="11">
        <f>8*100/304</f>
        <v>2.6315789473684212</v>
      </c>
      <c r="G20" s="11">
        <f>5*100/205</f>
        <v>2.4390243902439024</v>
      </c>
      <c r="H20" s="11">
        <f>3*100/99</f>
        <v>3.0303030303030303</v>
      </c>
    </row>
    <row r="21" spans="1:9" s="7" customFormat="1" ht="11.25" x14ac:dyDescent="0.2">
      <c r="A21" s="4" t="s">
        <v>22</v>
      </c>
      <c r="B21" s="10" t="s">
        <v>12</v>
      </c>
      <c r="C21" s="11">
        <v>0</v>
      </c>
      <c r="D21" s="14">
        <v>0</v>
      </c>
      <c r="E21" s="14">
        <v>0</v>
      </c>
      <c r="F21" s="11">
        <v>0</v>
      </c>
      <c r="G21" s="11">
        <v>0</v>
      </c>
      <c r="H21" s="11">
        <v>0</v>
      </c>
    </row>
    <row r="22" spans="1:9" s="7" customFormat="1" ht="11.25" x14ac:dyDescent="0.2">
      <c r="A22" s="4"/>
      <c r="B22" s="5"/>
      <c r="C22" s="12"/>
      <c r="D22" s="12"/>
      <c r="E22" s="12"/>
      <c r="F22" s="12"/>
      <c r="G22" s="12"/>
      <c r="H22" s="12"/>
    </row>
    <row r="23" spans="1:9" s="7" customFormat="1" ht="11.25" x14ac:dyDescent="0.2">
      <c r="A23" s="4" t="s">
        <v>23</v>
      </c>
      <c r="B23" s="5" t="s">
        <v>1</v>
      </c>
      <c r="C23" s="14">
        <v>100</v>
      </c>
      <c r="D23" s="14">
        <v>100</v>
      </c>
      <c r="E23" s="14">
        <v>100</v>
      </c>
      <c r="F23" s="14">
        <v>100</v>
      </c>
      <c r="G23" s="14">
        <v>100</v>
      </c>
      <c r="H23" s="14">
        <v>100</v>
      </c>
    </row>
    <row r="24" spans="1:9" s="7" customFormat="1" ht="22.5" x14ac:dyDescent="0.2">
      <c r="A24" s="4"/>
      <c r="B24" s="8" t="s">
        <v>24</v>
      </c>
      <c r="C24" s="12"/>
      <c r="D24" s="12"/>
      <c r="E24" s="12"/>
      <c r="F24" s="12"/>
      <c r="G24" s="12"/>
      <c r="H24" s="12"/>
    </row>
    <row r="25" spans="1:9" s="7" customFormat="1" ht="11.25" x14ac:dyDescent="0.2">
      <c r="A25" s="4" t="s">
        <v>25</v>
      </c>
      <c r="B25" s="10" t="s">
        <v>77</v>
      </c>
      <c r="C25" s="14">
        <v>0</v>
      </c>
      <c r="D25" s="14">
        <v>0</v>
      </c>
      <c r="E25" s="14">
        <v>0</v>
      </c>
      <c r="F25" s="14">
        <v>40.5343744243076</v>
      </c>
      <c r="G25" s="11">
        <f>594*100/1431</f>
        <v>41.509433962264154</v>
      </c>
      <c r="H25" s="11">
        <f>340*100/889</f>
        <v>38.245219347581553</v>
      </c>
      <c r="I25" s="11">
        <f>254*100/542</f>
        <v>46.863468634686349</v>
      </c>
    </row>
    <row r="26" spans="1:9" s="7" customFormat="1" ht="11.25" x14ac:dyDescent="0.2">
      <c r="A26" s="4" t="s">
        <v>27</v>
      </c>
      <c r="B26" s="10" t="s">
        <v>78</v>
      </c>
      <c r="C26" s="14">
        <v>0</v>
      </c>
      <c r="D26" s="14">
        <v>0</v>
      </c>
      <c r="E26" s="14">
        <v>0</v>
      </c>
      <c r="F26" s="14">
        <v>43.125235288147003</v>
      </c>
      <c r="G26" s="11">
        <f>572*100/1431</f>
        <v>39.972047519217334</v>
      </c>
      <c r="H26" s="11">
        <f>367*100/889</f>
        <v>41.282339707536558</v>
      </c>
      <c r="I26" s="11">
        <f>205*100/542</f>
        <v>37.822878228782287</v>
      </c>
    </row>
    <row r="27" spans="1:9" s="7" customFormat="1" ht="11.25" x14ac:dyDescent="0.2">
      <c r="A27" s="4" t="s">
        <v>29</v>
      </c>
      <c r="B27" s="10" t="s">
        <v>26</v>
      </c>
      <c r="C27" s="14">
        <v>37.604973426638999</v>
      </c>
      <c r="D27" s="14">
        <v>36.184498720488101</v>
      </c>
      <c r="E27" s="14">
        <v>40.5343744243076</v>
      </c>
      <c r="F27" s="11">
        <f>265*100/1431</f>
        <v>18.518518518518519</v>
      </c>
      <c r="G27" s="11">
        <f>182*100/889</f>
        <v>20.472440944881889</v>
      </c>
      <c r="H27" s="11">
        <f>83*100/542</f>
        <v>15.313653136531366</v>
      </c>
    </row>
    <row r="28" spans="1:9" s="7" customFormat="1" ht="11.25" x14ac:dyDescent="0.2">
      <c r="A28" s="4" t="s">
        <v>31</v>
      </c>
      <c r="B28" s="10" t="s">
        <v>28</v>
      </c>
      <c r="C28" s="14">
        <v>43.534614561016703</v>
      </c>
      <c r="D28" s="14">
        <v>43.733123711111404</v>
      </c>
      <c r="E28" s="14">
        <v>43.125235288147003</v>
      </c>
      <c r="F28" s="14">
        <v>0</v>
      </c>
      <c r="G28" s="14">
        <v>0</v>
      </c>
      <c r="H28" s="14">
        <v>0</v>
      </c>
    </row>
    <row r="29" spans="1:9" s="7" customFormat="1" ht="11.25" x14ac:dyDescent="0.2">
      <c r="A29" s="4" t="s">
        <v>34</v>
      </c>
      <c r="B29" s="10" t="s">
        <v>30</v>
      </c>
      <c r="C29" s="14">
        <v>18.860412012344401</v>
      </c>
      <c r="D29" s="14">
        <v>20.082377568400599</v>
      </c>
      <c r="E29" s="14">
        <v>16.3403902875454</v>
      </c>
      <c r="F29" s="14">
        <v>0</v>
      </c>
      <c r="G29" s="14">
        <v>0</v>
      </c>
      <c r="H29" s="14">
        <v>0</v>
      </c>
    </row>
    <row r="30" spans="1:9" s="7" customFormat="1" ht="11.25" x14ac:dyDescent="0.2">
      <c r="A30" s="4"/>
      <c r="B30" s="5"/>
      <c r="C30" s="12"/>
      <c r="D30" s="12"/>
      <c r="E30" s="12"/>
      <c r="F30" s="12"/>
      <c r="G30" s="12"/>
      <c r="H30" s="12"/>
    </row>
    <row r="31" spans="1:9" s="7" customFormat="1" ht="22.5" x14ac:dyDescent="0.2">
      <c r="A31" s="4" t="s">
        <v>36</v>
      </c>
      <c r="B31" s="5" t="s">
        <v>32</v>
      </c>
      <c r="C31" s="14">
        <v>100</v>
      </c>
      <c r="D31" s="14">
        <v>100</v>
      </c>
      <c r="E31" s="11">
        <v>100</v>
      </c>
      <c r="F31" s="14"/>
      <c r="G31" s="14"/>
      <c r="H31" s="14"/>
    </row>
    <row r="32" spans="1:9" s="7" customFormat="1" ht="22.5" x14ac:dyDescent="0.2">
      <c r="A32" s="4"/>
      <c r="B32" s="8" t="s">
        <v>33</v>
      </c>
      <c r="C32" s="12"/>
      <c r="D32" s="12"/>
      <c r="E32" s="9"/>
      <c r="F32" s="12"/>
      <c r="G32" s="12"/>
      <c r="H32" s="12"/>
    </row>
    <row r="33" spans="1:8" s="7" customFormat="1" ht="11.25" x14ac:dyDescent="0.2">
      <c r="A33" s="4" t="s">
        <v>38</v>
      </c>
      <c r="B33" s="10" t="s">
        <v>35</v>
      </c>
      <c r="C33" s="14">
        <v>36.982464799991398</v>
      </c>
      <c r="D33" s="14">
        <v>31.734701757812701</v>
      </c>
      <c r="E33" s="11">
        <v>50.283095634642798</v>
      </c>
      <c r="F33" s="11"/>
      <c r="G33" s="11"/>
      <c r="H33" s="11"/>
    </row>
    <row r="34" spans="1:8" s="7" customFormat="1" ht="11.25" x14ac:dyDescent="0.2">
      <c r="A34" s="4" t="s">
        <v>40</v>
      </c>
      <c r="B34" s="10" t="s">
        <v>37</v>
      </c>
      <c r="C34" s="14">
        <v>1.25248059723655</v>
      </c>
      <c r="D34" s="14">
        <v>1.7466467364921601</v>
      </c>
      <c r="E34" s="11">
        <v>0</v>
      </c>
      <c r="F34" s="11"/>
      <c r="G34" s="11"/>
      <c r="H34" s="14"/>
    </row>
    <row r="35" spans="1:8" s="7" customFormat="1" ht="11.25" x14ac:dyDescent="0.2">
      <c r="A35" s="4" t="s">
        <v>42</v>
      </c>
      <c r="B35" s="10" t="s">
        <v>39</v>
      </c>
      <c r="C35" s="14">
        <v>12.4967971851359</v>
      </c>
      <c r="D35" s="14">
        <v>13.391661441330299</v>
      </c>
      <c r="E35" s="11">
        <v>10.228733817353801</v>
      </c>
      <c r="F35" s="11"/>
      <c r="G35" s="11"/>
      <c r="H35" s="14"/>
    </row>
    <row r="36" spans="1:8" s="7" customFormat="1" ht="22.5" x14ac:dyDescent="0.2">
      <c r="A36" s="4" t="s">
        <v>44</v>
      </c>
      <c r="B36" s="10" t="s">
        <v>41</v>
      </c>
      <c r="C36" s="14">
        <v>36.124586970118202</v>
      </c>
      <c r="D36" s="14">
        <v>42.3282578341096</v>
      </c>
      <c r="E36" s="11">
        <v>20.401175810269802</v>
      </c>
      <c r="F36" s="11"/>
      <c r="G36" s="11"/>
      <c r="H36" s="14"/>
    </row>
    <row r="37" spans="1:8" s="7" customFormat="1" ht="11.25" x14ac:dyDescent="0.2">
      <c r="A37" s="4" t="s">
        <v>46</v>
      </c>
      <c r="B37" s="10" t="s">
        <v>43</v>
      </c>
      <c r="C37" s="14">
        <v>13.1436704475179</v>
      </c>
      <c r="D37" s="14">
        <v>10.798732230255199</v>
      </c>
      <c r="E37" s="11">
        <v>19.086994737733601</v>
      </c>
      <c r="F37" s="11"/>
      <c r="G37" s="11"/>
      <c r="H37" s="14"/>
    </row>
    <row r="38" spans="1:8" s="7" customFormat="1" ht="11.25" x14ac:dyDescent="0.2">
      <c r="A38" s="4" t="s">
        <v>49</v>
      </c>
      <c r="B38" s="10" t="s">
        <v>45</v>
      </c>
      <c r="C38" s="14">
        <v>0</v>
      </c>
      <c r="D38" s="14">
        <v>0</v>
      </c>
      <c r="E38" s="11">
        <v>0</v>
      </c>
      <c r="F38" s="14"/>
      <c r="G38" s="14"/>
      <c r="H38" s="14"/>
    </row>
    <row r="39" spans="1:8" s="7" customFormat="1" ht="11.25" x14ac:dyDescent="0.2">
      <c r="A39" s="4"/>
      <c r="B39" s="5"/>
      <c r="C39" s="12"/>
      <c r="D39" s="12"/>
      <c r="E39" s="12"/>
      <c r="F39" s="12"/>
      <c r="G39" s="12"/>
      <c r="H39" s="12"/>
    </row>
    <row r="40" spans="1:8" s="7" customFormat="1" ht="22.5" x14ac:dyDescent="0.2">
      <c r="A40" s="4" t="s">
        <v>51</v>
      </c>
      <c r="B40" s="5" t="s">
        <v>79</v>
      </c>
      <c r="C40" s="14"/>
      <c r="D40" s="14"/>
      <c r="E40" s="12"/>
      <c r="F40" s="14">
        <v>100</v>
      </c>
      <c r="G40" s="14">
        <v>100</v>
      </c>
      <c r="H40" s="14">
        <v>100</v>
      </c>
    </row>
    <row r="41" spans="1:8" s="7" customFormat="1" ht="22.5" x14ac:dyDescent="0.2">
      <c r="A41" s="4"/>
      <c r="B41" s="8" t="s">
        <v>80</v>
      </c>
      <c r="C41" s="12"/>
      <c r="D41" s="12"/>
      <c r="E41" s="12"/>
      <c r="F41" s="12"/>
      <c r="G41" s="12"/>
      <c r="H41" s="12"/>
    </row>
    <row r="42" spans="1:8" s="7" customFormat="1" ht="11.25" x14ac:dyDescent="0.2">
      <c r="A42" s="4" t="s">
        <v>53</v>
      </c>
      <c r="B42" s="10" t="s">
        <v>35</v>
      </c>
      <c r="C42" s="14"/>
      <c r="D42" s="12"/>
      <c r="E42" s="12"/>
      <c r="F42" s="11">
        <f>86*100/265</f>
        <v>32.452830188679243</v>
      </c>
      <c r="G42" s="11">
        <f>58*100/182</f>
        <v>31.868131868131869</v>
      </c>
      <c r="H42" s="11">
        <f>28*100/83</f>
        <v>33.734939759036145</v>
      </c>
    </row>
    <row r="43" spans="1:8" s="7" customFormat="1" ht="11.25" x14ac:dyDescent="0.2">
      <c r="A43" s="4" t="s">
        <v>55</v>
      </c>
      <c r="B43" s="10" t="s">
        <v>37</v>
      </c>
      <c r="C43" s="14"/>
      <c r="D43" s="12"/>
      <c r="E43" s="12"/>
      <c r="F43" s="11">
        <f>11*100/265</f>
        <v>4.1509433962264151</v>
      </c>
      <c r="G43" s="11">
        <f>11*100/182</f>
        <v>6.0439560439560438</v>
      </c>
      <c r="H43" s="14">
        <v>0</v>
      </c>
    </row>
    <row r="44" spans="1:8" s="7" customFormat="1" ht="11.25" x14ac:dyDescent="0.2">
      <c r="A44" s="4" t="s">
        <v>58</v>
      </c>
      <c r="B44" s="10" t="s">
        <v>39</v>
      </c>
      <c r="C44" s="14"/>
      <c r="D44" s="12"/>
      <c r="E44" s="12"/>
      <c r="F44" s="11">
        <f>39*100/265</f>
        <v>14.716981132075471</v>
      </c>
      <c r="G44" s="11">
        <f>21*100/182</f>
        <v>11.538461538461538</v>
      </c>
      <c r="H44" s="11">
        <f>18*100/83</f>
        <v>21.686746987951807</v>
      </c>
    </row>
    <row r="45" spans="1:8" s="7" customFormat="1" ht="22.5" x14ac:dyDescent="0.2">
      <c r="A45" s="4" t="s">
        <v>60</v>
      </c>
      <c r="B45" s="10" t="s">
        <v>41</v>
      </c>
      <c r="C45" s="14"/>
      <c r="D45" s="12"/>
      <c r="E45" s="12"/>
      <c r="F45" s="11">
        <f>91*100/265</f>
        <v>34.339622641509436</v>
      </c>
      <c r="G45" s="11">
        <f>61*100/182</f>
        <v>33.516483516483518</v>
      </c>
      <c r="H45" s="11">
        <f>30*100/83</f>
        <v>36.144578313253014</v>
      </c>
    </row>
    <row r="46" spans="1:8" s="7" customFormat="1" ht="11.25" x14ac:dyDescent="0.2">
      <c r="A46" s="4" t="s">
        <v>62</v>
      </c>
      <c r="B46" s="10" t="s">
        <v>43</v>
      </c>
      <c r="C46" s="14"/>
      <c r="D46" s="12"/>
      <c r="E46" s="12"/>
      <c r="F46" s="11">
        <f>38*100/265</f>
        <v>14.339622641509434</v>
      </c>
      <c r="G46" s="11">
        <f>31*100/182</f>
        <v>17.032967032967033</v>
      </c>
      <c r="H46" s="11">
        <f>7*100/83</f>
        <v>8.4337349397590362</v>
      </c>
    </row>
    <row r="47" spans="1:8" s="7" customFormat="1" ht="11.25" x14ac:dyDescent="0.2">
      <c r="A47" s="4" t="s">
        <v>64</v>
      </c>
      <c r="B47" s="10" t="s">
        <v>45</v>
      </c>
      <c r="C47" s="14"/>
      <c r="D47" s="12"/>
      <c r="E47" s="12"/>
      <c r="F47" s="14">
        <v>0</v>
      </c>
      <c r="G47" s="14">
        <v>0</v>
      </c>
      <c r="H47" s="14">
        <v>0</v>
      </c>
    </row>
    <row r="48" spans="1:8" s="7" customFormat="1" ht="11.25" x14ac:dyDescent="0.2">
      <c r="A48" s="4"/>
      <c r="B48" s="10"/>
      <c r="C48" s="14"/>
      <c r="D48" s="12"/>
      <c r="E48" s="12"/>
      <c r="F48" s="14">
        <f>SUM(F42:F47)</f>
        <v>100</v>
      </c>
      <c r="G48" s="14"/>
      <c r="H48" s="14"/>
    </row>
    <row r="49" spans="1:8" s="7" customFormat="1" ht="11.25" x14ac:dyDescent="0.2">
      <c r="A49" s="4" t="s">
        <v>65</v>
      </c>
      <c r="B49" s="5" t="s">
        <v>47</v>
      </c>
      <c r="C49" s="14">
        <v>100</v>
      </c>
      <c r="D49" s="14">
        <v>100</v>
      </c>
      <c r="E49" s="14">
        <v>100</v>
      </c>
      <c r="F49" s="14">
        <v>100</v>
      </c>
      <c r="G49" s="14">
        <v>100</v>
      </c>
      <c r="H49" s="14">
        <v>100</v>
      </c>
    </row>
    <row r="50" spans="1:8" s="7" customFormat="1" ht="11.25" x14ac:dyDescent="0.2">
      <c r="A50" s="4"/>
      <c r="B50" s="8" t="s">
        <v>48</v>
      </c>
      <c r="C50" s="12"/>
      <c r="D50" s="12"/>
      <c r="E50" s="12"/>
      <c r="F50" s="12"/>
      <c r="G50" s="12"/>
      <c r="H50" s="12"/>
    </row>
    <row r="51" spans="1:8" s="7" customFormat="1" ht="11.25" x14ac:dyDescent="0.2">
      <c r="A51" s="4" t="s">
        <v>66</v>
      </c>
      <c r="B51" s="10" t="s">
        <v>50</v>
      </c>
      <c r="C51" s="14">
        <v>57.345468234741901</v>
      </c>
      <c r="D51" s="14">
        <v>62.306741503084297</v>
      </c>
      <c r="E51" s="14">
        <v>47.113988012632802</v>
      </c>
      <c r="F51" s="11">
        <f>918*100/1431</f>
        <v>64.15094339622641</v>
      </c>
      <c r="G51" s="11">
        <f>575*100/893</f>
        <v>64.389697648376256</v>
      </c>
      <c r="H51" s="11">
        <f>343*100/538</f>
        <v>63.754646840148702</v>
      </c>
    </row>
    <row r="52" spans="1:8" s="7" customFormat="1" ht="11.25" x14ac:dyDescent="0.2">
      <c r="A52" s="4" t="s">
        <v>67</v>
      </c>
      <c r="B52" s="10" t="s">
        <v>52</v>
      </c>
      <c r="C52" s="14">
        <v>42.486825607145697</v>
      </c>
      <c r="D52" s="14">
        <v>37.444231155444001</v>
      </c>
      <c r="E52" s="14">
        <v>52.886011987367198</v>
      </c>
      <c r="F52" s="11">
        <f>504*100/1431</f>
        <v>35.220125786163521</v>
      </c>
      <c r="G52" s="11">
        <f>315*100/893</f>
        <v>35.274356103023514</v>
      </c>
      <c r="H52" s="11">
        <f>189*100/538</f>
        <v>35.130111524163567</v>
      </c>
    </row>
    <row r="53" spans="1:8" s="7" customFormat="1" ht="11.25" x14ac:dyDescent="0.2">
      <c r="A53" s="4" t="s">
        <v>68</v>
      </c>
      <c r="B53" s="10" t="s">
        <v>54</v>
      </c>
      <c r="C53" s="14">
        <v>0.16770615811241399</v>
      </c>
      <c r="D53" s="14">
        <v>0.24902734147174799</v>
      </c>
      <c r="E53" s="14">
        <v>0</v>
      </c>
      <c r="F53" s="11">
        <f>9*100/1431</f>
        <v>0.62893081761006286</v>
      </c>
      <c r="G53" s="11">
        <v>0.3</v>
      </c>
      <c r="H53" s="11">
        <f>5*100/538</f>
        <v>0.92936802973977695</v>
      </c>
    </row>
    <row r="54" spans="1:8" s="7" customFormat="1" ht="11.25" x14ac:dyDescent="0.2">
      <c r="A54" s="4"/>
      <c r="B54" s="5"/>
      <c r="C54" s="12"/>
      <c r="D54" s="12"/>
      <c r="E54" s="12"/>
      <c r="F54" s="12"/>
      <c r="G54" s="12"/>
      <c r="H54" s="12"/>
    </row>
    <row r="55" spans="1:8" s="7" customFormat="1" ht="22.5" x14ac:dyDescent="0.2">
      <c r="A55" s="4" t="s">
        <v>69</v>
      </c>
      <c r="B55" s="5" t="s">
        <v>56</v>
      </c>
      <c r="C55" s="14">
        <v>100</v>
      </c>
      <c r="D55" s="14">
        <v>100</v>
      </c>
      <c r="E55" s="14">
        <v>100</v>
      </c>
      <c r="F55" s="14">
        <v>100</v>
      </c>
      <c r="G55" s="14">
        <v>100</v>
      </c>
      <c r="H55" s="14">
        <v>100</v>
      </c>
    </row>
    <row r="56" spans="1:8" s="7" customFormat="1" ht="22.5" x14ac:dyDescent="0.2">
      <c r="A56" s="4"/>
      <c r="B56" s="8" t="s">
        <v>57</v>
      </c>
      <c r="C56" s="12"/>
      <c r="D56" s="12"/>
      <c r="E56" s="12"/>
      <c r="F56" s="12"/>
      <c r="G56" s="12"/>
      <c r="H56" s="12"/>
    </row>
    <row r="57" spans="1:8" s="7" customFormat="1" ht="11.25" x14ac:dyDescent="0.2">
      <c r="A57" s="4" t="s">
        <v>70</v>
      </c>
      <c r="B57" s="10" t="s">
        <v>59</v>
      </c>
      <c r="C57" s="14">
        <v>1.84749252590067</v>
      </c>
      <c r="D57" s="14">
        <v>0.82921502833550598</v>
      </c>
      <c r="E57" s="14">
        <v>3.3343028409455102</v>
      </c>
      <c r="F57" s="14">
        <f t="shared" ref="F57" si="0">9*100/504</f>
        <v>1.7857142857142858</v>
      </c>
      <c r="G57" s="11">
        <f>4*100/315</f>
        <v>1.2698412698412698</v>
      </c>
      <c r="H57" s="11">
        <f>5*100/189</f>
        <v>2.6455026455026456</v>
      </c>
    </row>
    <row r="58" spans="1:8" s="7" customFormat="1" ht="11.25" x14ac:dyDescent="0.2">
      <c r="A58" s="4" t="s">
        <v>71</v>
      </c>
      <c r="B58" s="10" t="s">
        <v>61</v>
      </c>
      <c r="C58" s="14">
        <v>8.16269282781351</v>
      </c>
      <c r="D58" s="14">
        <v>6.2084967114896399</v>
      </c>
      <c r="E58" s="14">
        <v>11.016059371136301</v>
      </c>
      <c r="F58" s="14">
        <f>45*100/504</f>
        <v>8.9285714285714288</v>
      </c>
      <c r="G58" s="11">
        <f>22*100/315</f>
        <v>6.9841269841269842</v>
      </c>
      <c r="H58" s="11">
        <f>23*100/189</f>
        <v>12.169312169312169</v>
      </c>
    </row>
    <row r="59" spans="1:8" s="7" customFormat="1" ht="11.25" x14ac:dyDescent="0.2">
      <c r="A59" s="4" t="s">
        <v>72</v>
      </c>
      <c r="B59" s="10" t="s">
        <v>63</v>
      </c>
      <c r="C59" s="14">
        <v>89.989814646285794</v>
      </c>
      <c r="D59" s="14"/>
      <c r="E59" s="14"/>
      <c r="F59" s="14">
        <f>450*100/504</f>
        <v>89.285714285714292</v>
      </c>
      <c r="G59" s="11">
        <f>289*100/315</f>
        <v>91.746031746031747</v>
      </c>
      <c r="H59" s="11">
        <f>161*100/189</f>
        <v>85.18518518518519</v>
      </c>
    </row>
    <row r="60" spans="1:8" s="7" customFormat="1" ht="11.25" x14ac:dyDescent="0.2">
      <c r="A60" s="19"/>
      <c r="B60" s="20"/>
      <c r="C60" s="21"/>
      <c r="D60" s="24">
        <v>92.962288260174901</v>
      </c>
      <c r="E60" s="24">
        <v>85.649637787918195</v>
      </c>
      <c r="F60" s="21"/>
      <c r="G60" s="21"/>
      <c r="H60" s="21"/>
    </row>
  </sheetData>
  <mergeCells count="15">
    <mergeCell ref="C5:E5"/>
    <mergeCell ref="D3:F3"/>
    <mergeCell ref="D6:E6"/>
    <mergeCell ref="D7:D8"/>
    <mergeCell ref="E7:E8"/>
    <mergeCell ref="A2:H2"/>
    <mergeCell ref="F5:H5"/>
    <mergeCell ref="C6:C8"/>
    <mergeCell ref="F6:F8"/>
    <mergeCell ref="G6:H6"/>
    <mergeCell ref="G7:G8"/>
    <mergeCell ref="H7:H8"/>
    <mergeCell ref="A4:B4"/>
    <mergeCell ref="A5:A8"/>
    <mergeCell ref="B5:B8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P75_YaroshTN</dc:creator>
  <cp:lastModifiedBy>perepis1</cp:lastModifiedBy>
  <cp:lastPrinted>2017-10-26T00:18:57Z</cp:lastPrinted>
  <dcterms:created xsi:type="dcterms:W3CDTF">2017-10-25T23:15:41Z</dcterms:created>
  <dcterms:modified xsi:type="dcterms:W3CDTF">2017-12-14T02:42:20Z</dcterms:modified>
</cp:coreProperties>
</file>