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55" windowWidth="14655" windowHeight="7620"/>
  </bookViews>
  <sheets>
    <sheet name="Т46" sheetId="2" r:id="rId1"/>
    <sheet name="Лист3" sheetId="3" r:id="rId2"/>
  </sheets>
  <definedNames>
    <definedName name="_xlnm.Print_Titles" localSheetId="0">Т46!#REF!</definedName>
  </definedNames>
  <calcPr calcId="144525"/>
</workbook>
</file>

<file path=xl/calcChain.xml><?xml version="1.0" encoding="utf-8"?>
<calcChain xmlns="http://schemas.openxmlformats.org/spreadsheetml/2006/main">
  <c r="H54" i="2" l="1"/>
  <c r="H53" i="2"/>
  <c r="H52" i="2"/>
  <c r="H47" i="2"/>
  <c r="H46" i="2"/>
  <c r="H45" i="2"/>
  <c r="H41" i="2"/>
  <c r="H40" i="2"/>
  <c r="H39" i="2"/>
  <c r="H35" i="2"/>
  <c r="H33" i="2"/>
  <c r="H32" i="2"/>
  <c r="H27" i="2"/>
  <c r="H26" i="2"/>
  <c r="H25" i="2"/>
  <c r="H24" i="2"/>
  <c r="H19" i="2"/>
  <c r="H18" i="2"/>
  <c r="H20" i="2"/>
  <c r="H14" i="2"/>
  <c r="H15" i="2" s="1"/>
  <c r="G54" i="2"/>
  <c r="G53" i="2"/>
  <c r="G52" i="2"/>
  <c r="G47" i="2"/>
  <c r="G48" i="2"/>
  <c r="G46" i="2"/>
  <c r="G45" i="2"/>
  <c r="G41" i="2"/>
  <c r="G40" i="2"/>
  <c r="G39" i="2"/>
  <c r="G34" i="2"/>
  <c r="G33" i="2"/>
  <c r="G32" i="2"/>
  <c r="G27" i="2"/>
  <c r="G26" i="2"/>
  <c r="G25" i="2"/>
  <c r="G24" i="2"/>
  <c r="G20" i="2"/>
  <c r="G19" i="2"/>
  <c r="G18" i="2"/>
  <c r="G14" i="2"/>
  <c r="G15" i="2" s="1"/>
  <c r="F54" i="2"/>
  <c r="F53" i="2"/>
  <c r="F52" i="2"/>
  <c r="F48" i="2"/>
  <c r="F47" i="2"/>
  <c r="F46" i="2"/>
  <c r="F45" i="2"/>
  <c r="F41" i="2"/>
  <c r="F40" i="2"/>
  <c r="F39" i="2"/>
  <c r="F35" i="2"/>
  <c r="F34" i="2"/>
  <c r="F33" i="2"/>
  <c r="F32" i="2"/>
  <c r="F27" i="2"/>
  <c r="F26" i="2"/>
  <c r="F25" i="2"/>
  <c r="F24" i="2"/>
  <c r="F20" i="2"/>
  <c r="F19" i="2"/>
  <c r="F18" i="2"/>
  <c r="F14" i="2"/>
</calcChain>
</file>

<file path=xl/sharedStrings.xml><?xml version="1.0" encoding="utf-8"?>
<sst xmlns="http://schemas.openxmlformats.org/spreadsheetml/2006/main" count="87" uniqueCount="76">
  <si>
    <t>Забайкальский край</t>
  </si>
  <si>
    <t>Все респонденты</t>
  </si>
  <si>
    <t>А</t>
  </si>
  <si>
    <t>Б</t>
  </si>
  <si>
    <t>01</t>
  </si>
  <si>
    <t>в том числе</t>
  </si>
  <si>
    <t>02</t>
  </si>
  <si>
    <t>03</t>
  </si>
  <si>
    <t>04</t>
  </si>
  <si>
    <t>не определено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</si>
  <si>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</si>
  <si>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</si>
  <si>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</si>
  <si>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</si>
  <si>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</si>
  <si>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</si>
  <si>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</si>
  <si>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</si>
  <si>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</si>
  <si>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</si>
  <si>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</si>
  <si>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</si>
  <si>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</si>
  <si>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</si>
  <si>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</si>
  <si>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</si>
  <si>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</si>
  <si>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</si>
  <si>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из них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</si>
  <si>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</si>
  <si>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</si>
  <si>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</si>
  <si>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</si>
  <si>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</si>
  <si>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</si>
  <si>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</si>
  <si>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</si>
  <si>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</si>
  <si>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</si>
  <si>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2017 год</t>
  </si>
  <si>
    <t>в том числе проживают</t>
  </si>
  <si>
    <t>в городских населенных пунктах - всего</t>
  </si>
  <si>
    <t>в сельских населенных пунктах - всего</t>
  </si>
  <si>
    <t>ПО ТИПУ МЕСТНОСТИ</t>
  </si>
  <si>
    <t>МЕДИЦИНСКИЕ ИССЛЕДОВАНИЯ</t>
  </si>
  <si>
    <r>
      <rPr>
        <sz val="8"/>
        <color theme="1"/>
        <rFont val="Arial"/>
        <family val="2"/>
      </rPr>
      <t xml:space="preserve">Все респонденты </t>
    </r>
    <r>
      <rPr>
        <vertAlign val="superscript"/>
        <sz val="8"/>
        <color theme="1"/>
        <rFont val="Arial"/>
        <family val="2"/>
      </rPr>
      <t>1</t>
    </r>
  </si>
  <si>
    <t xml:space="preserve">в том числе </t>
  </si>
  <si>
    <t xml:space="preserve">проходившие медицинские исследования в амбулаторных условиях </t>
  </si>
  <si>
    <t xml:space="preserve">не проходившие медицинские исследования в амбулаторных условиях </t>
  </si>
  <si>
    <t>Респонденты, проходивших медицинские исследования в амбулаторных условиях за последние 12 месяцев</t>
  </si>
  <si>
    <t xml:space="preserve">получали направление врача на медицинское исследование </t>
  </si>
  <si>
    <t>не обращались (не смогли обратиться) к врачу за направлением на медицинское исследование</t>
  </si>
  <si>
    <t>не получали направление врача медицинское исследование по другой причине</t>
  </si>
  <si>
    <t>из них проходили медицинские исследования</t>
  </si>
  <si>
    <t>в населенном пункте, где проживают</t>
  </si>
  <si>
    <t>в другом населенном пункте субъекта Российской Федерации, где проживают</t>
  </si>
  <si>
    <t>в другом населенном пункте - центре субъекта Российской Федерации, где проживают</t>
  </si>
  <si>
    <t>в другом субъекте Российской Федерации</t>
  </si>
  <si>
    <t>за пределами Российской Федерации</t>
  </si>
  <si>
    <t>в государственных (муниципальных) или ведомственных медицинских организациях</t>
  </si>
  <si>
    <t>в негосударственных (платных, частных) медицинских организациях (клиниках)</t>
  </si>
  <si>
    <t>у частнопрактикующих специалистов</t>
  </si>
  <si>
    <t>в ином месте получения медицинской помощи</t>
  </si>
  <si>
    <t>из них по источнику оплаты</t>
  </si>
  <si>
    <t>бесплатно – по полису обязательного медицинского страхования (ОМС)</t>
  </si>
  <si>
    <t xml:space="preserve">на платной основе за счет собственных средств – по полису добровольного медицинского страхования (ДМС), по счетам за отдельные виды услуг </t>
  </si>
  <si>
    <t xml:space="preserve">на платной основе за счет средств работодателя – по полису добровольного медицинского страхования (ДМС), по счетам за отдельные виды </t>
  </si>
  <si>
    <t>требовалось медицинское исследование (другое медицинское исследование), назначенное участковым (лечащим) врачом</t>
  </si>
  <si>
    <t>требовалось медицинское исследование(другое медицинское исследование), рекомендованное участковым (лечащим) врачом</t>
  </si>
  <si>
    <t>никаких медицинских исследований не требовалось</t>
  </si>
  <si>
    <t>платили неофициально за направление на медицинские исследования</t>
  </si>
  <si>
    <t>платили неофициально за проведение медицинских исследований</t>
  </si>
  <si>
    <t>не платили неофициально ни за направление на медицинские исследования, ни за их проведение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</si>
  <si>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За исключением лиц, имевших за последние 12 месяцев только случаи экстренной госпитализации.</t>
    </r>
  </si>
  <si>
    <t>в процентах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</si>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</sst>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#\ 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right" wrapText="1"/>
    </xf>
    <xf numFmtId="164" fontId="6" fillId="0" borderId="3" xfId="1" applyNumberFormat="1" applyFont="1" applyBorder="1" applyAlignment="1">
      <alignment horizontal="right"/>
    </xf>
    <xf numFmtId="0" fontId="5" fillId="0" borderId="0" xfId="1" applyFont="1"/>
    <xf numFmtId="0" fontId="6" fillId="0" borderId="2" xfId="1" applyFont="1" applyBorder="1" applyAlignment="1">
      <alignment horizontal="right" wrapText="1"/>
    </xf>
    <xf numFmtId="0" fontId="6" fillId="0" borderId="2" xfId="1" applyFont="1" applyBorder="1" applyAlignment="1">
      <alignment horizontal="right"/>
    </xf>
    <xf numFmtId="164" fontId="6" fillId="0" borderId="2" xfId="1" applyNumberFormat="1" applyFont="1" applyBorder="1" applyAlignment="1">
      <alignment horizontal="right" wrapText="1"/>
    </xf>
    <xf numFmtId="164" fontId="6" fillId="0" borderId="2" xfId="1" applyNumberFormat="1" applyFont="1" applyBorder="1" applyAlignment="1">
      <alignment horizontal="right"/>
    </xf>
    <xf numFmtId="49" fontId="6" fillId="0" borderId="4" xfId="1" applyNumberFormat="1" applyFont="1" applyBorder="1" applyAlignment="1">
      <alignment horizontal="right" vertical="center" wrapText="1"/>
    </xf>
    <xf numFmtId="49" fontId="6" fillId="0" borderId="0" xfId="1" applyNumberFormat="1" applyFont="1" applyBorder="1" applyAlignment="1">
      <alignment horizontal="right" vertical="center" wrapText="1"/>
    </xf>
    <xf numFmtId="0" fontId="6" fillId="0" borderId="5" xfId="1" applyFont="1" applyBorder="1" applyAlignment="1">
      <alignment horizontal="left" vertical="center" wrapText="1" indent="1"/>
    </xf>
    <xf numFmtId="49" fontId="5" fillId="0" borderId="0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 indent="2"/>
    </xf>
    <xf numFmtId="0" fontId="5" fillId="0" borderId="0" xfId="1" applyFont="1" applyBorder="1" applyAlignment="1">
      <alignment horizontal="right" wrapText="1"/>
    </xf>
    <xf numFmtId="49" fontId="2" fillId="0" borderId="0" xfId="1" applyNumberFormat="1" applyFont="1" applyAlignment="1">
      <alignment horizontal="left"/>
    </xf>
    <xf numFmtId="0" fontId="6" fillId="0" borderId="6" xfId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/>
    </xf>
    <xf numFmtId="49" fontId="6" fillId="0" borderId="11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/>
    </xf>
    <xf numFmtId="164" fontId="5" fillId="0" borderId="3" xfId="1" applyNumberFormat="1" applyFont="1" applyBorder="1" applyAlignment="1">
      <alignment horizontal="right"/>
    </xf>
    <xf numFmtId="0" fontId="6" fillId="0" borderId="0" xfId="1" applyFont="1" applyAlignment="1">
      <alignment horizontal="left" vertical="center" wrapText="1" indent="1"/>
    </xf>
    <xf numFmtId="0" fontId="5" fillId="0" borderId="2" xfId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2"/>
    </xf>
    <xf numFmtId="0" fontId="6" fillId="0" borderId="0" xfId="1" applyFont="1" applyAlignment="1">
      <alignment horizontal="left" vertical="center" wrapText="1" indent="3"/>
    </xf>
    <xf numFmtId="0" fontId="6" fillId="0" borderId="0" xfId="1" applyFont="1" applyAlignment="1">
      <alignment horizontal="left" vertical="center" wrapText="1" indent="5"/>
    </xf>
    <xf numFmtId="49" fontId="6" fillId="0" borderId="7" xfId="1" applyNumberFormat="1" applyFont="1" applyBorder="1" applyAlignment="1">
      <alignment horizontal="right" vertical="center" wrapText="1"/>
    </xf>
    <xf numFmtId="164" fontId="5" fillId="0" borderId="5" xfId="1" applyNumberFormat="1" applyFont="1" applyBorder="1" applyAlignment="1">
      <alignment horizontal="right"/>
    </xf>
    <xf numFmtId="0" fontId="6" fillId="0" borderId="0" xfId="1" applyFont="1"/>
    <xf numFmtId="0" fontId="6" fillId="0" borderId="0" xfId="1" applyFont="1" applyBorder="1" applyAlignment="1">
      <alignment horizontal="left" vertical="center" wrapText="1" indent="3"/>
    </xf>
    <xf numFmtId="0" fontId="6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left" vertical="center" wrapText="1" indent="1"/>
    </xf>
    <xf numFmtId="0" fontId="6" fillId="0" borderId="0" xfId="1" applyFont="1" applyBorder="1"/>
    <xf numFmtId="0" fontId="6" fillId="0" borderId="0" xfId="1" applyFont="1" applyBorder="1" applyAlignment="1">
      <alignment horizontal="left" vertical="center" wrapText="1"/>
    </xf>
    <xf numFmtId="0" fontId="2" fillId="0" borderId="2" xfId="1" applyFont="1" applyBorder="1"/>
    <xf numFmtId="164" fontId="2" fillId="0" borderId="0" xfId="1" applyNumberFormat="1" applyFont="1"/>
    <xf numFmtId="0" fontId="10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0" fillId="0" borderId="0" xfId="0" applyAlignment="1"/>
    <xf numFmtId="1" fontId="4" fillId="0" borderId="0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right"/>
    </xf>
    <xf numFmtId="1" fontId="3" fillId="0" borderId="3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1" fontId="8" fillId="0" borderId="1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0" fillId="0" borderId="0" xfId="1" applyNumberFormat="1" applyFont="1" applyBorder="1" applyAlignment="1">
      <alignment horizontal="left" vertical="center" wrapText="1"/>
    </xf>
    <xf numFmtId="1" fontId="2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center" vertical="center" wrapText="1"/>
    </xf>
    <xf numFmtId="0" fontId="0" fillId="0" borderId="0" xfId="0" applyAlignment="1"/>
    <xf numFmtId="1" fontId="4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lef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79"/>
  <sheetViews>
    <sheetView tabSelected="1" workbookViewId="0">
      <selection activeCell="A50" sqref="A50:XFD50"/>
    </sheetView>
  </sheetViews>
  <sheetFormatPr defaultColWidth="9.140625" defaultRowHeight="14.25" x14ac:dyDescent="0.2"/>
  <cols>
    <col min="1" max="1" width="4.28515625" style="2" customWidth="1"/>
    <col min="2" max="2" width="41.5703125" style="19" customWidth="1"/>
    <col min="3" max="8" width="16.28515625" style="1" customWidth="1"/>
    <col min="9" max="16384" width="9.140625" style="1"/>
  </cols>
  <sheetData>
    <row r="1" spans="1:16367" x14ac:dyDescent="0.2">
      <c r="A1" s="1"/>
      <c r="B1" s="1"/>
      <c r="D1" s="57"/>
      <c r="E1" s="57"/>
      <c r="F1" s="57"/>
    </row>
    <row r="2" spans="1:16367" x14ac:dyDescent="0.2">
      <c r="B2" s="2"/>
      <c r="C2" s="2"/>
    </row>
    <row r="3" spans="1:16367" ht="15" x14ac:dyDescent="0.25">
      <c r="A3" s="58" t="s">
        <v>44</v>
      </c>
      <c r="B3" s="58"/>
      <c r="C3" s="58"/>
      <c r="D3" s="59"/>
      <c r="E3" s="59"/>
      <c r="F3" s="59"/>
    </row>
    <row r="4" spans="1:16367" ht="12.75" customHeight="1" x14ac:dyDescent="0.25">
      <c r="A4" s="60" t="s">
        <v>43</v>
      </c>
      <c r="B4" s="60"/>
      <c r="C4" s="60"/>
      <c r="D4" s="59"/>
      <c r="E4" s="59"/>
      <c r="F4" s="59"/>
    </row>
    <row r="5" spans="1:16367" ht="12.75" customHeight="1" x14ac:dyDescent="0.25">
      <c r="A5" s="47"/>
      <c r="B5" s="47"/>
      <c r="C5" s="61" t="s">
        <v>0</v>
      </c>
      <c r="D5" s="61"/>
      <c r="E5" s="46"/>
      <c r="F5" s="46"/>
    </row>
    <row r="6" spans="1:16367" ht="15.75" customHeight="1" x14ac:dyDescent="0.2">
      <c r="A6" s="56"/>
      <c r="B6" s="56"/>
      <c r="C6" s="3"/>
      <c r="F6" s="42" t="s">
        <v>74</v>
      </c>
    </row>
    <row r="7" spans="1:16367" ht="15.75" customHeight="1" x14ac:dyDescent="0.2">
      <c r="A7" s="49"/>
      <c r="B7" s="49"/>
      <c r="C7" s="52" t="s">
        <v>75</v>
      </c>
      <c r="D7" s="53"/>
      <c r="E7" s="54"/>
      <c r="F7" s="52" t="s">
        <v>39</v>
      </c>
      <c r="G7" s="53"/>
      <c r="H7" s="5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</row>
    <row r="8" spans="1:16367" ht="15" customHeight="1" x14ac:dyDescent="0.2">
      <c r="A8" s="50"/>
      <c r="B8" s="50"/>
      <c r="C8" s="55" t="s">
        <v>1</v>
      </c>
      <c r="D8" s="55" t="s">
        <v>40</v>
      </c>
      <c r="E8" s="55"/>
      <c r="F8" s="55" t="s">
        <v>1</v>
      </c>
      <c r="G8" s="55" t="s">
        <v>40</v>
      </c>
      <c r="H8" s="55"/>
    </row>
    <row r="9" spans="1:16367" ht="17.25" customHeight="1" x14ac:dyDescent="0.2">
      <c r="A9" s="50"/>
      <c r="B9" s="50"/>
      <c r="C9" s="55"/>
      <c r="D9" s="55" t="s">
        <v>41</v>
      </c>
      <c r="E9" s="55" t="s">
        <v>42</v>
      </c>
      <c r="F9" s="55"/>
      <c r="G9" s="55" t="s">
        <v>41</v>
      </c>
      <c r="H9" s="55" t="s">
        <v>42</v>
      </c>
    </row>
    <row r="10" spans="1:16367" ht="23.25" customHeight="1" x14ac:dyDescent="0.2">
      <c r="A10" s="51"/>
      <c r="B10" s="51"/>
      <c r="C10" s="55"/>
      <c r="D10" s="55"/>
      <c r="E10" s="55"/>
      <c r="F10" s="55"/>
      <c r="G10" s="55"/>
      <c r="H10" s="55"/>
    </row>
    <row r="11" spans="1:16367" x14ac:dyDescent="0.2">
      <c r="A11" s="4" t="s">
        <v>2</v>
      </c>
      <c r="B11" s="5" t="s">
        <v>3</v>
      </c>
      <c r="C11" s="44">
        <v>1</v>
      </c>
      <c r="D11" s="44">
        <v>2</v>
      </c>
      <c r="E11" s="44">
        <v>3</v>
      </c>
      <c r="F11" s="43">
        <v>4</v>
      </c>
      <c r="G11" s="20">
        <v>5</v>
      </c>
      <c r="H11" s="43">
        <v>6</v>
      </c>
    </row>
    <row r="12" spans="1:16367" s="8" customFormat="1" ht="11.25" x14ac:dyDescent="0.2">
      <c r="A12" s="22" t="s">
        <v>4</v>
      </c>
      <c r="B12" s="23" t="s">
        <v>45</v>
      </c>
      <c r="C12" s="24">
        <v>100</v>
      </c>
      <c r="D12" s="7">
        <v>100</v>
      </c>
      <c r="E12" s="7">
        <v>100</v>
      </c>
      <c r="F12" s="24">
        <v>100</v>
      </c>
      <c r="G12" s="6">
        <v>100</v>
      </c>
      <c r="H12" s="7">
        <v>100</v>
      </c>
    </row>
    <row r="13" spans="1:16367" s="8" customFormat="1" ht="11.25" x14ac:dyDescent="0.2">
      <c r="A13" s="13"/>
      <c r="B13" s="25" t="s">
        <v>46</v>
      </c>
      <c r="C13" s="26"/>
      <c r="D13" s="10"/>
      <c r="E13" s="10"/>
      <c r="F13" s="26"/>
      <c r="G13" s="9"/>
      <c r="H13" s="10"/>
    </row>
    <row r="14" spans="1:16367" s="8" customFormat="1" ht="22.5" x14ac:dyDescent="0.2">
      <c r="A14" s="13" t="s">
        <v>6</v>
      </c>
      <c r="B14" s="25" t="s">
        <v>47</v>
      </c>
      <c r="C14" s="27">
        <v>61.316992236253299</v>
      </c>
      <c r="D14" s="12">
        <v>64.319592286505497</v>
      </c>
      <c r="E14" s="12">
        <v>55.140243330307698</v>
      </c>
      <c r="F14" s="27">
        <f>858*100/1431</f>
        <v>59.958071278825997</v>
      </c>
      <c r="G14" s="12">
        <f>523*100/888</f>
        <v>58.896396396396398</v>
      </c>
      <c r="H14" s="12">
        <f>335*100/453</f>
        <v>73.951434878587193</v>
      </c>
    </row>
    <row r="15" spans="1:16367" s="8" customFormat="1" ht="22.5" x14ac:dyDescent="0.2">
      <c r="A15" s="13" t="s">
        <v>7</v>
      </c>
      <c r="B15" s="25" t="s">
        <v>48</v>
      </c>
      <c r="C15" s="27">
        <v>38.683007763746701</v>
      </c>
      <c r="D15" s="12">
        <v>35.680407713494503</v>
      </c>
      <c r="E15" s="12">
        <v>44.859756669692302</v>
      </c>
      <c r="F15" s="27">
        <v>40</v>
      </c>
      <c r="G15" s="11">
        <f>100-G14</f>
        <v>41.103603603603602</v>
      </c>
      <c r="H15" s="12">
        <f>H12-H14</f>
        <v>26.048565121412807</v>
      </c>
    </row>
    <row r="16" spans="1:16367" s="8" customFormat="1" ht="11.25" x14ac:dyDescent="0.2">
      <c r="A16" s="13"/>
      <c r="B16" s="28"/>
      <c r="C16" s="26"/>
      <c r="D16" s="10"/>
      <c r="E16" s="10"/>
      <c r="F16" s="26"/>
      <c r="G16" s="9"/>
      <c r="H16" s="10"/>
    </row>
    <row r="17" spans="1:8" s="8" customFormat="1" ht="33.75" x14ac:dyDescent="0.2">
      <c r="A17" s="13" t="s">
        <v>8</v>
      </c>
      <c r="B17" s="28" t="s">
        <v>49</v>
      </c>
      <c r="C17" s="27">
        <v>100</v>
      </c>
      <c r="D17" s="12">
        <v>100</v>
      </c>
      <c r="E17" s="12">
        <v>100</v>
      </c>
      <c r="F17" s="27">
        <v>100</v>
      </c>
      <c r="G17" s="11">
        <v>100</v>
      </c>
      <c r="H17" s="12">
        <v>100</v>
      </c>
    </row>
    <row r="18" spans="1:8" s="8" customFormat="1" ht="22.5" x14ac:dyDescent="0.2">
      <c r="A18" s="13" t="s">
        <v>10</v>
      </c>
      <c r="B18" s="29" t="s">
        <v>50</v>
      </c>
      <c r="C18" s="27">
        <v>95.000202569456903</v>
      </c>
      <c r="D18" s="12">
        <v>94.518724868663298</v>
      </c>
      <c r="E18" s="12">
        <v>96.155551700233701</v>
      </c>
      <c r="F18" s="27">
        <f>809*100/858</f>
        <v>94.289044289044284</v>
      </c>
      <c r="G18" s="12">
        <f>497*100/523</f>
        <v>95.028680688336522</v>
      </c>
      <c r="H18" s="12">
        <f>312*100/335</f>
        <v>93.134328358208961</v>
      </c>
    </row>
    <row r="19" spans="1:8" s="8" customFormat="1" ht="22.5" x14ac:dyDescent="0.2">
      <c r="A19" s="13" t="s">
        <v>11</v>
      </c>
      <c r="B19" s="29" t="s">
        <v>51</v>
      </c>
      <c r="C19" s="27">
        <v>2.26150206649208</v>
      </c>
      <c r="D19" s="12">
        <v>2.6657770865297001</v>
      </c>
      <c r="E19" s="12">
        <v>1.2914077252060601</v>
      </c>
      <c r="F19" s="27">
        <f>18*100/858</f>
        <v>2.0979020979020979</v>
      </c>
      <c r="G19" s="12">
        <f>14*100/523</f>
        <v>2.676864244741874</v>
      </c>
      <c r="H19" s="12">
        <f>4*100/335</f>
        <v>1.1940298507462686</v>
      </c>
    </row>
    <row r="20" spans="1:8" s="8" customFormat="1" ht="22.5" x14ac:dyDescent="0.2">
      <c r="A20" s="13" t="s">
        <v>12</v>
      </c>
      <c r="B20" s="29" t="s">
        <v>52</v>
      </c>
      <c r="C20" s="27">
        <v>2.7382953640510301</v>
      </c>
      <c r="D20" s="12">
        <v>2.81549804480697</v>
      </c>
      <c r="E20" s="12">
        <v>2.5530405745602298</v>
      </c>
      <c r="F20" s="27">
        <f>31*100/858</f>
        <v>3.6130536130536131</v>
      </c>
      <c r="G20" s="12">
        <f>12*100/523</f>
        <v>2.2944550669216062</v>
      </c>
      <c r="H20" s="12">
        <f>19*100/335</f>
        <v>5.6716417910447765</v>
      </c>
    </row>
    <row r="21" spans="1:8" s="8" customFormat="1" ht="11.25" x14ac:dyDescent="0.2">
      <c r="A21" s="13"/>
      <c r="B21" s="28"/>
      <c r="C21" s="27"/>
      <c r="D21" s="10"/>
      <c r="E21" s="10"/>
      <c r="F21" s="27"/>
      <c r="G21" s="9"/>
      <c r="H21" s="21"/>
    </row>
    <row r="22" spans="1:8" s="8" customFormat="1" ht="33.75" x14ac:dyDescent="0.2">
      <c r="A22" s="13" t="s">
        <v>13</v>
      </c>
      <c r="B22" s="28" t="s">
        <v>49</v>
      </c>
      <c r="C22" s="27">
        <v>100</v>
      </c>
      <c r="D22" s="12">
        <v>100</v>
      </c>
      <c r="E22" s="12">
        <v>100</v>
      </c>
      <c r="F22" s="27">
        <v>100</v>
      </c>
      <c r="G22" s="11">
        <v>100</v>
      </c>
      <c r="H22" s="11">
        <v>100</v>
      </c>
    </row>
    <row r="23" spans="1:8" s="8" customFormat="1" ht="11.25" x14ac:dyDescent="0.2">
      <c r="A23" s="13"/>
      <c r="B23" s="30" t="s">
        <v>53</v>
      </c>
      <c r="C23" s="26"/>
      <c r="D23" s="10"/>
      <c r="E23" s="10"/>
      <c r="F23" s="26"/>
      <c r="G23" s="9"/>
      <c r="H23" s="10"/>
    </row>
    <row r="24" spans="1:8" s="8" customFormat="1" ht="11.25" x14ac:dyDescent="0.2">
      <c r="A24" s="13" t="s">
        <v>14</v>
      </c>
      <c r="B24" s="25" t="s">
        <v>54</v>
      </c>
      <c r="C24" s="27">
        <v>85.548311825639203</v>
      </c>
      <c r="D24" s="12">
        <v>94.220713762381294</v>
      </c>
      <c r="E24" s="12">
        <v>64.738101876460306</v>
      </c>
      <c r="F24" s="27">
        <f>674*100/858</f>
        <v>78.554778554778551</v>
      </c>
      <c r="G24" s="12">
        <f>481*100/523</f>
        <v>91.969407265774379</v>
      </c>
      <c r="H24" s="12">
        <f>159*100/335</f>
        <v>47.462686567164177</v>
      </c>
    </row>
    <row r="25" spans="1:8" s="8" customFormat="1" ht="22.5" x14ac:dyDescent="0.2">
      <c r="A25" s="13" t="s">
        <v>15</v>
      </c>
      <c r="B25" s="25" t="s">
        <v>55</v>
      </c>
      <c r="C25" s="27">
        <v>12.180848814079001</v>
      </c>
      <c r="D25" s="12">
        <v>2.5597469440930101</v>
      </c>
      <c r="E25" s="12">
        <v>35.267549743909299</v>
      </c>
      <c r="F25" s="27">
        <f>107*100/858</f>
        <v>12.470862470862471</v>
      </c>
      <c r="G25" s="12">
        <f>5*100/523</f>
        <v>0.95602294455066916</v>
      </c>
      <c r="H25" s="12">
        <f>102*100/335</f>
        <v>30.447761194029852</v>
      </c>
    </row>
    <row r="26" spans="1:8" s="8" customFormat="1" ht="22.5" x14ac:dyDescent="0.2">
      <c r="A26" s="13" t="s">
        <v>16</v>
      </c>
      <c r="B26" s="25" t="s">
        <v>56</v>
      </c>
      <c r="C26" s="27">
        <v>5.6728435477714596</v>
      </c>
      <c r="D26" s="12">
        <v>3.9117900310503102</v>
      </c>
      <c r="E26" s="12">
        <v>9.8986501561393396</v>
      </c>
      <c r="F26" s="27">
        <f>132*100/858</f>
        <v>15.384615384615385</v>
      </c>
      <c r="G26" s="12">
        <f>54*100/523</f>
        <v>10.325047801147228</v>
      </c>
      <c r="H26" s="12">
        <f>74*100/335</f>
        <v>22.089552238805972</v>
      </c>
    </row>
    <row r="27" spans="1:8" s="8" customFormat="1" ht="11.25" x14ac:dyDescent="0.2">
      <c r="A27" s="13" t="s">
        <v>17</v>
      </c>
      <c r="B27" s="25" t="s">
        <v>57</v>
      </c>
      <c r="C27" s="27">
        <v>2.9948997387423999</v>
      </c>
      <c r="D27" s="12">
        <v>3.4349425979534298</v>
      </c>
      <c r="E27" s="12">
        <v>1.93897724418854</v>
      </c>
      <c r="F27" s="27">
        <f>4*100/858</f>
        <v>0.46620046620046618</v>
      </c>
      <c r="G27" s="12">
        <f>3*100/523</f>
        <v>0.57361376673040154</v>
      </c>
      <c r="H27" s="12">
        <f>1*100/335</f>
        <v>0.29850746268656714</v>
      </c>
    </row>
    <row r="28" spans="1:8" s="8" customFormat="1" ht="11.25" x14ac:dyDescent="0.2">
      <c r="A28" s="13" t="s">
        <v>18</v>
      </c>
      <c r="B28" s="25" t="s">
        <v>58</v>
      </c>
      <c r="C28" s="27">
        <v>0</v>
      </c>
      <c r="D28" s="12">
        <v>0</v>
      </c>
      <c r="E28" s="12">
        <v>0</v>
      </c>
      <c r="F28" s="27">
        <v>0</v>
      </c>
      <c r="G28" s="12">
        <v>0</v>
      </c>
      <c r="H28" s="12">
        <v>0</v>
      </c>
    </row>
    <row r="29" spans="1:8" s="8" customFormat="1" ht="11.25" x14ac:dyDescent="0.2">
      <c r="A29" s="13"/>
      <c r="B29" s="28"/>
      <c r="C29" s="27"/>
      <c r="D29" s="10"/>
      <c r="E29" s="10"/>
      <c r="F29" s="27"/>
      <c r="G29" s="9"/>
      <c r="H29" s="10"/>
    </row>
    <row r="30" spans="1:8" s="8" customFormat="1" ht="33.75" x14ac:dyDescent="0.2">
      <c r="A30" s="13" t="s">
        <v>19</v>
      </c>
      <c r="B30" s="28" t="s">
        <v>49</v>
      </c>
      <c r="C30" s="27">
        <v>100</v>
      </c>
      <c r="D30" s="12">
        <v>100</v>
      </c>
      <c r="E30" s="12">
        <v>100</v>
      </c>
      <c r="F30" s="27">
        <v>100</v>
      </c>
      <c r="G30" s="11">
        <v>100</v>
      </c>
      <c r="H30" s="12">
        <v>100</v>
      </c>
    </row>
    <row r="31" spans="1:8" s="8" customFormat="1" ht="11.25" x14ac:dyDescent="0.2">
      <c r="A31" s="13"/>
      <c r="B31" s="30" t="s">
        <v>28</v>
      </c>
      <c r="C31" s="26"/>
      <c r="D31" s="10"/>
      <c r="E31" s="10"/>
      <c r="F31" s="26"/>
      <c r="G31" s="9"/>
      <c r="H31" s="10"/>
    </row>
    <row r="32" spans="1:8" s="8" customFormat="1" ht="22.5" x14ac:dyDescent="0.2">
      <c r="A32" s="13" t="s">
        <v>20</v>
      </c>
      <c r="B32" s="25" t="s">
        <v>59</v>
      </c>
      <c r="C32" s="27">
        <v>96.398873260833696</v>
      </c>
      <c r="D32" s="12">
        <v>95.249539077432601</v>
      </c>
      <c r="E32" s="12">
        <v>99.156804204626098</v>
      </c>
      <c r="F32" s="27">
        <f>829*100/858</f>
        <v>96.620046620046622</v>
      </c>
      <c r="G32" s="12">
        <f>499*100/523</f>
        <v>95.411089866156786</v>
      </c>
      <c r="H32" s="12">
        <f>292*100/335</f>
        <v>87.164179104477611</v>
      </c>
    </row>
    <row r="33" spans="1:8" s="8" customFormat="1" ht="22.5" x14ac:dyDescent="0.2">
      <c r="A33" s="13" t="s">
        <v>21</v>
      </c>
      <c r="B33" s="25" t="s">
        <v>60</v>
      </c>
      <c r="C33" s="27">
        <v>7.4827903712037598</v>
      </c>
      <c r="D33" s="12">
        <v>9.1843878589351302</v>
      </c>
      <c r="E33" s="12">
        <v>3.3996538621978201</v>
      </c>
      <c r="F33" s="27">
        <f>62*100/858</f>
        <v>7.2261072261072261</v>
      </c>
      <c r="G33" s="12">
        <f>51*100/523</f>
        <v>9.7514340344168264</v>
      </c>
      <c r="H33" s="12">
        <f>11*100/335</f>
        <v>3.283582089552239</v>
      </c>
    </row>
    <row r="34" spans="1:8" s="8" customFormat="1" ht="11.25" x14ac:dyDescent="0.2">
      <c r="A34" s="13" t="s">
        <v>22</v>
      </c>
      <c r="B34" s="25" t="s">
        <v>61</v>
      </c>
      <c r="C34" s="27">
        <v>0.28040061205452099</v>
      </c>
      <c r="D34" s="12">
        <v>0.39725415735675101</v>
      </c>
      <c r="E34" s="12">
        <v>0</v>
      </c>
      <c r="F34" s="27">
        <f>8*100/858</f>
        <v>0.93240093240093236</v>
      </c>
      <c r="G34" s="12">
        <f>8*100/523</f>
        <v>1.5296367112810707</v>
      </c>
      <c r="H34" s="12">
        <v>0</v>
      </c>
    </row>
    <row r="35" spans="1:8" s="8" customFormat="1" ht="11.25" x14ac:dyDescent="0.2">
      <c r="A35" s="13" t="s">
        <v>23</v>
      </c>
      <c r="B35" s="25" t="s">
        <v>62</v>
      </c>
      <c r="C35" s="27">
        <v>0.54622673739910399</v>
      </c>
      <c r="D35" s="12">
        <v>0.77386008789815497</v>
      </c>
      <c r="E35" s="12">
        <v>0</v>
      </c>
      <c r="F35" s="27">
        <f>1*100/858</f>
        <v>0.11655011655011654</v>
      </c>
      <c r="G35" s="12">
        <v>0</v>
      </c>
      <c r="H35" s="12">
        <f>1*100/335</f>
        <v>0.29850746268656714</v>
      </c>
    </row>
    <row r="36" spans="1:8" s="8" customFormat="1" ht="11.25" x14ac:dyDescent="0.2">
      <c r="A36" s="13"/>
      <c r="B36" s="28"/>
      <c r="C36" s="26"/>
      <c r="D36" s="10"/>
      <c r="E36" s="10"/>
      <c r="F36" s="26"/>
      <c r="G36" s="9"/>
      <c r="H36" s="10"/>
    </row>
    <row r="37" spans="1:8" s="8" customFormat="1" ht="33.75" x14ac:dyDescent="0.2">
      <c r="A37" s="13" t="s">
        <v>24</v>
      </c>
      <c r="B37" s="28" t="s">
        <v>49</v>
      </c>
      <c r="C37" s="27">
        <v>100</v>
      </c>
      <c r="D37" s="12">
        <v>100</v>
      </c>
      <c r="E37" s="12">
        <v>100</v>
      </c>
      <c r="F37" s="27">
        <v>100</v>
      </c>
      <c r="G37" s="11">
        <v>100</v>
      </c>
      <c r="H37" s="12">
        <v>100</v>
      </c>
    </row>
    <row r="38" spans="1:8" s="8" customFormat="1" ht="11.25" x14ac:dyDescent="0.2">
      <c r="A38" s="13"/>
      <c r="B38" s="31" t="s">
        <v>63</v>
      </c>
      <c r="C38" s="26"/>
      <c r="D38" s="10"/>
      <c r="E38" s="10"/>
      <c r="F38" s="26"/>
      <c r="G38" s="9"/>
      <c r="H38" s="10"/>
    </row>
    <row r="39" spans="1:8" s="8" customFormat="1" ht="36" customHeight="1" x14ac:dyDescent="0.2">
      <c r="A39" s="13" t="s">
        <v>25</v>
      </c>
      <c r="B39" s="25" t="s">
        <v>64</v>
      </c>
      <c r="C39" s="27">
        <v>93.548068620353106</v>
      </c>
      <c r="D39" s="12">
        <v>92.161651520827405</v>
      </c>
      <c r="E39" s="12">
        <v>96.874901385798196</v>
      </c>
      <c r="F39" s="27">
        <f>737*100/858</f>
        <v>85.897435897435898</v>
      </c>
      <c r="G39" s="12">
        <f>471*100/523</f>
        <v>90.057361376673043</v>
      </c>
      <c r="H39" s="12">
        <f>292228*100/335</f>
        <v>87232.238805970148</v>
      </c>
    </row>
    <row r="40" spans="1:8" s="8" customFormat="1" ht="45" x14ac:dyDescent="0.2">
      <c r="A40" s="13" t="s">
        <v>26</v>
      </c>
      <c r="B40" s="25" t="s">
        <v>65</v>
      </c>
      <c r="C40" s="27">
        <v>11.048610919533401</v>
      </c>
      <c r="D40" s="12">
        <v>13.3539501464524</v>
      </c>
      <c r="E40" s="12">
        <v>5.5167417019629204</v>
      </c>
      <c r="F40" s="27">
        <f>106*100/858</f>
        <v>12.354312354312354</v>
      </c>
      <c r="G40" s="12">
        <f>84*100/523</f>
        <v>16.061185468451242</v>
      </c>
      <c r="H40" s="12">
        <f>20*100/335</f>
        <v>5.9701492537313436</v>
      </c>
    </row>
    <row r="41" spans="1:8" s="8" customFormat="1" ht="33.75" x14ac:dyDescent="0.2">
      <c r="A41" s="13" t="s">
        <v>27</v>
      </c>
      <c r="B41" s="25" t="s">
        <v>66</v>
      </c>
      <c r="C41" s="27">
        <v>1.6360465857836499</v>
      </c>
      <c r="D41" s="12">
        <v>2.2565777537991201</v>
      </c>
      <c r="E41" s="12">
        <v>0.14702612978961099</v>
      </c>
      <c r="F41" s="27">
        <f>21*100/858</f>
        <v>2.4475524475524475</v>
      </c>
      <c r="G41" s="12">
        <f>6*100/523</f>
        <v>1.1472275334608031</v>
      </c>
      <c r="H41" s="12">
        <f>5*100/335</f>
        <v>1.4925373134328359</v>
      </c>
    </row>
    <row r="42" spans="1:8" s="8" customFormat="1" ht="11.25" x14ac:dyDescent="0.2">
      <c r="A42" s="13"/>
      <c r="B42" s="28"/>
      <c r="C42" s="26"/>
      <c r="D42" s="10"/>
      <c r="E42" s="10"/>
      <c r="F42" s="26"/>
      <c r="G42" s="9"/>
      <c r="H42" s="10"/>
    </row>
    <row r="43" spans="1:8" x14ac:dyDescent="0.2">
      <c r="A43" s="13" t="s">
        <v>29</v>
      </c>
      <c r="B43" s="23" t="s">
        <v>45</v>
      </c>
      <c r="C43" s="27">
        <v>100</v>
      </c>
      <c r="D43" s="12">
        <v>100</v>
      </c>
      <c r="E43" s="12">
        <v>100</v>
      </c>
      <c r="F43" s="27">
        <v>100</v>
      </c>
      <c r="G43" s="27">
        <v>100</v>
      </c>
      <c r="H43" s="27">
        <v>100</v>
      </c>
    </row>
    <row r="44" spans="1:8" x14ac:dyDescent="0.2">
      <c r="A44" s="13"/>
      <c r="B44" s="30" t="s">
        <v>5</v>
      </c>
      <c r="C44" s="26"/>
      <c r="D44" s="10"/>
      <c r="E44" s="10"/>
      <c r="F44" s="26"/>
      <c r="G44" s="11"/>
      <c r="H44" s="12"/>
    </row>
    <row r="45" spans="1:8" ht="33.75" x14ac:dyDescent="0.2">
      <c r="A45" s="13" t="s">
        <v>30</v>
      </c>
      <c r="B45" s="29" t="s">
        <v>67</v>
      </c>
      <c r="C45" s="27">
        <v>34.747516057888603</v>
      </c>
      <c r="D45" s="12">
        <v>35.155267891223403</v>
      </c>
      <c r="E45" s="12">
        <v>33.908716135055997</v>
      </c>
      <c r="F45" s="27">
        <f>218*100/1341</f>
        <v>16.256524981357195</v>
      </c>
      <c r="G45" s="27">
        <f>128*100/888</f>
        <v>14.414414414414415</v>
      </c>
      <c r="H45" s="27">
        <f>78*100/453</f>
        <v>17.218543046357617</v>
      </c>
    </row>
    <row r="46" spans="1:8" ht="33.75" x14ac:dyDescent="0.2">
      <c r="A46" s="13" t="s">
        <v>31</v>
      </c>
      <c r="B46" s="29" t="s">
        <v>68</v>
      </c>
      <c r="C46" s="27">
        <v>5.4232977005274501</v>
      </c>
      <c r="D46" s="12">
        <v>6.26783892025614</v>
      </c>
      <c r="E46" s="12">
        <v>3.6859637340716001</v>
      </c>
      <c r="F46" s="27">
        <f>113*100/1341</f>
        <v>8.4265473527218493</v>
      </c>
      <c r="G46" s="27">
        <f>64*100/888</f>
        <v>7.2072072072072073</v>
      </c>
      <c r="H46" s="27">
        <f>32*100/453</f>
        <v>7.0640176600441498</v>
      </c>
    </row>
    <row r="47" spans="1:8" ht="22.5" x14ac:dyDescent="0.2">
      <c r="A47" s="13" t="s">
        <v>32</v>
      </c>
      <c r="B47" s="29" t="s">
        <v>69</v>
      </c>
      <c r="C47" s="27">
        <v>59.7965990609936</v>
      </c>
      <c r="D47" s="12">
        <v>58.5284649446833</v>
      </c>
      <c r="E47" s="12">
        <v>62.405320130872397</v>
      </c>
      <c r="F47" s="27">
        <f>1009*100/1341</f>
        <v>75.242356450410142</v>
      </c>
      <c r="G47" s="27">
        <f>695*100/888</f>
        <v>78.265765765765764</v>
      </c>
      <c r="H47" s="27">
        <f>343*100/453</f>
        <v>75.717439293598233</v>
      </c>
    </row>
    <row r="48" spans="1:8" x14ac:dyDescent="0.2">
      <c r="A48" s="13" t="s">
        <v>33</v>
      </c>
      <c r="B48" s="29" t="s">
        <v>9</v>
      </c>
      <c r="C48" s="27">
        <v>3.2587180590422302E-2</v>
      </c>
      <c r="D48" s="12">
        <v>4.8428243837172501E-2</v>
      </c>
      <c r="E48" s="12">
        <v>0</v>
      </c>
      <c r="F48" s="27">
        <f>1*100/1341</f>
        <v>7.4571215510812833E-2</v>
      </c>
      <c r="G48" s="27">
        <f>1*100/888</f>
        <v>0.11261261261261261</v>
      </c>
      <c r="H48" s="12">
        <v>0</v>
      </c>
    </row>
    <row r="49" spans="1:8" x14ac:dyDescent="0.2">
      <c r="A49" s="13"/>
      <c r="B49" s="28"/>
      <c r="C49" s="27"/>
      <c r="D49" s="10"/>
      <c r="E49" s="10"/>
      <c r="F49" s="27"/>
      <c r="G49" s="12"/>
      <c r="H49" s="12"/>
    </row>
    <row r="50" spans="1:8" x14ac:dyDescent="0.2">
      <c r="A50" s="13" t="s">
        <v>34</v>
      </c>
      <c r="B50" s="23" t="s">
        <v>45</v>
      </c>
      <c r="C50" s="27">
        <v>100</v>
      </c>
      <c r="D50" s="12">
        <v>100</v>
      </c>
      <c r="E50" s="12">
        <v>100</v>
      </c>
      <c r="F50" s="27">
        <v>100</v>
      </c>
      <c r="G50" s="27">
        <v>100</v>
      </c>
      <c r="H50" s="27">
        <v>100</v>
      </c>
    </row>
    <row r="51" spans="1:8" x14ac:dyDescent="0.2">
      <c r="A51" s="13"/>
      <c r="B51" s="30" t="s">
        <v>5</v>
      </c>
      <c r="C51" s="26"/>
      <c r="D51" s="10"/>
      <c r="E51" s="10"/>
      <c r="F51" s="26"/>
      <c r="G51" s="40"/>
      <c r="H51" s="40"/>
    </row>
    <row r="52" spans="1:8" ht="22.5" x14ac:dyDescent="0.2">
      <c r="A52" s="13" t="s">
        <v>35</v>
      </c>
      <c r="B52" s="25" t="s">
        <v>70</v>
      </c>
      <c r="C52" s="27">
        <v>0</v>
      </c>
      <c r="D52" s="12">
        <v>4.4229513105238698E-2</v>
      </c>
      <c r="E52" s="12">
        <v>0</v>
      </c>
      <c r="F52" s="27">
        <f>6*100/1341</f>
        <v>0.44742729306487694</v>
      </c>
      <c r="G52" s="27">
        <f>13*100/888</f>
        <v>1.4639639639639639</v>
      </c>
      <c r="H52" s="27">
        <f>3*100/453</f>
        <v>0.66225165562913912</v>
      </c>
    </row>
    <row r="53" spans="1:8" ht="22.5" x14ac:dyDescent="0.2">
      <c r="A53" s="13" t="s">
        <v>36</v>
      </c>
      <c r="B53" s="25" t="s">
        <v>71</v>
      </c>
      <c r="C53" s="27">
        <v>0.4</v>
      </c>
      <c r="D53" s="12">
        <v>0.34883515412462701</v>
      </c>
      <c r="E53" s="12">
        <v>0.45312549237986199</v>
      </c>
      <c r="F53" s="27">
        <f>11*100/1341</f>
        <v>0.82028337061894108</v>
      </c>
      <c r="G53" s="27">
        <f>7*100/888</f>
        <v>0.78828828828828834</v>
      </c>
      <c r="H53" s="27">
        <f>4*100/453</f>
        <v>0.88300220750551872</v>
      </c>
    </row>
    <row r="54" spans="1:8" ht="22.5" x14ac:dyDescent="0.2">
      <c r="A54" s="13" t="s">
        <v>37</v>
      </c>
      <c r="B54" s="25" t="s">
        <v>72</v>
      </c>
      <c r="C54" s="27">
        <v>99.6</v>
      </c>
      <c r="D54" s="12">
        <v>99.606935332770107</v>
      </c>
      <c r="E54" s="12">
        <v>99.546874507620103</v>
      </c>
      <c r="F54" s="27">
        <f>1324*100/1341</f>
        <v>98.732289336316185</v>
      </c>
      <c r="G54" s="27">
        <f>868*100/888</f>
        <v>97.747747747747752</v>
      </c>
      <c r="H54" s="27">
        <f>446*100/453</f>
        <v>98.454746136865339</v>
      </c>
    </row>
    <row r="55" spans="1:8" x14ac:dyDescent="0.2">
      <c r="A55" s="32" t="s">
        <v>38</v>
      </c>
      <c r="B55" s="15" t="s">
        <v>9</v>
      </c>
      <c r="C55" s="33">
        <v>0</v>
      </c>
      <c r="D55" s="48">
        <v>0</v>
      </c>
      <c r="E55" s="48">
        <v>0</v>
      </c>
      <c r="F55" s="33">
        <v>0</v>
      </c>
      <c r="G55" s="33">
        <v>0</v>
      </c>
      <c r="H55" s="33">
        <v>0</v>
      </c>
    </row>
    <row r="56" spans="1:8" x14ac:dyDescent="0.2">
      <c r="A56" s="34"/>
      <c r="B56" s="34"/>
      <c r="C56" s="34"/>
      <c r="D56" s="36"/>
      <c r="E56" s="34"/>
    </row>
    <row r="57" spans="1:8" x14ac:dyDescent="0.2">
      <c r="A57" s="34" t="s">
        <v>73</v>
      </c>
      <c r="B57" s="34"/>
      <c r="C57" s="34"/>
      <c r="D57" s="18"/>
      <c r="E57" s="34"/>
      <c r="H57" s="41"/>
    </row>
    <row r="58" spans="1:8" x14ac:dyDescent="0.2">
      <c r="A58" s="14"/>
      <c r="B58" s="35"/>
      <c r="C58" s="36"/>
      <c r="D58" s="18"/>
      <c r="E58" s="18"/>
    </row>
    <row r="59" spans="1:8" x14ac:dyDescent="0.2">
      <c r="A59" s="14"/>
      <c r="B59" s="37"/>
      <c r="C59" s="36"/>
    </row>
    <row r="60" spans="1:8" x14ac:dyDescent="0.2">
      <c r="A60" s="14"/>
      <c r="B60" s="35"/>
      <c r="C60" s="36"/>
    </row>
    <row r="61" spans="1:8" x14ac:dyDescent="0.2">
      <c r="A61" s="14"/>
      <c r="B61" s="35"/>
      <c r="C61" s="36"/>
    </row>
    <row r="62" spans="1:8" x14ac:dyDescent="0.2">
      <c r="A62" s="14"/>
      <c r="B62" s="35"/>
      <c r="C62" s="36"/>
    </row>
    <row r="63" spans="1:8" x14ac:dyDescent="0.2">
      <c r="A63" s="14"/>
      <c r="B63" s="35"/>
      <c r="C63" s="36"/>
    </row>
    <row r="64" spans="1:8" x14ac:dyDescent="0.2">
      <c r="A64" s="14"/>
      <c r="B64" s="35"/>
      <c r="C64" s="36"/>
    </row>
    <row r="65" spans="1:3" x14ac:dyDescent="0.2">
      <c r="A65" s="14"/>
      <c r="B65" s="35"/>
      <c r="C65" s="36"/>
    </row>
    <row r="66" spans="1:3" x14ac:dyDescent="0.2">
      <c r="A66" s="14"/>
      <c r="B66" s="35"/>
      <c r="C66" s="36"/>
    </row>
    <row r="67" spans="1:3" x14ac:dyDescent="0.2">
      <c r="A67" s="14"/>
      <c r="B67" s="35"/>
      <c r="C67" s="36"/>
    </row>
    <row r="68" spans="1:3" x14ac:dyDescent="0.2">
      <c r="A68" s="14"/>
      <c r="B68" s="35"/>
      <c r="C68" s="36"/>
    </row>
    <row r="69" spans="1:3" x14ac:dyDescent="0.2">
      <c r="A69" s="14"/>
      <c r="B69" s="35"/>
      <c r="C69" s="36"/>
    </row>
    <row r="70" spans="1:3" x14ac:dyDescent="0.2">
      <c r="A70" s="14"/>
      <c r="B70" s="35"/>
      <c r="C70" s="38"/>
    </row>
    <row r="71" spans="1:3" x14ac:dyDescent="0.2">
      <c r="A71" s="14"/>
      <c r="B71" s="35"/>
      <c r="C71" s="36"/>
    </row>
    <row r="72" spans="1:3" x14ac:dyDescent="0.2">
      <c r="A72" s="14"/>
      <c r="B72" s="39"/>
      <c r="C72" s="36"/>
    </row>
    <row r="73" spans="1:3" x14ac:dyDescent="0.2">
      <c r="A73" s="14"/>
      <c r="B73" s="39"/>
      <c r="C73" s="36"/>
    </row>
    <row r="74" spans="1:3" x14ac:dyDescent="0.2">
      <c r="A74" s="14"/>
      <c r="B74" s="35"/>
      <c r="C74" s="36"/>
    </row>
    <row r="75" spans="1:3" x14ac:dyDescent="0.2">
      <c r="A75" s="14"/>
      <c r="B75" s="39"/>
      <c r="C75" s="36"/>
    </row>
    <row r="76" spans="1:3" x14ac:dyDescent="0.2">
      <c r="A76" s="14"/>
      <c r="B76" s="39"/>
      <c r="C76" s="36"/>
    </row>
    <row r="77" spans="1:3" x14ac:dyDescent="0.2">
      <c r="A77" s="14"/>
      <c r="B77" s="39"/>
      <c r="C77" s="36"/>
    </row>
    <row r="78" spans="1:3" x14ac:dyDescent="0.2">
      <c r="A78" s="16"/>
      <c r="B78" s="17"/>
      <c r="C78" s="18"/>
    </row>
    <row r="79" spans="1:3" x14ac:dyDescent="0.2">
      <c r="A79" s="16"/>
      <c r="B79" s="17"/>
      <c r="C79" s="18"/>
    </row>
  </sheetData>
  <mergeCells count="17">
    <mergeCell ref="A6:B6"/>
    <mergeCell ref="D1:F1"/>
    <mergeCell ref="A3:F3"/>
    <mergeCell ref="A4:F4"/>
    <mergeCell ref="C5:D5"/>
    <mergeCell ref="A7:A10"/>
    <mergeCell ref="B7:B10"/>
    <mergeCell ref="C7:E7"/>
    <mergeCell ref="F7:H7"/>
    <mergeCell ref="C8:C10"/>
    <mergeCell ref="D8:E8"/>
    <mergeCell ref="F8:F10"/>
    <mergeCell ref="G8:H8"/>
    <mergeCell ref="D9:D10"/>
    <mergeCell ref="E9:E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Т46</vt:lpstr>
      <vt:lpstr>Лист3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2017-10-30T02:27:09Z</cp:lastPrinted>
  <dcterms:created xsi:type="dcterms:W3CDTF">2017-10-20T01:26:03Z</dcterms:created>
  <dcterms:modified xsi:type="dcterms:W3CDTF">2017-12-14T02:28:52Z</dcterms:modified>
</cp:coreProperties>
</file>